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filterPrivacy="1" defaultThemeVersion="124226"/>
  <xr:revisionPtr revIDLastSave="29" documentId="8_{42D09EF9-1DA2-486D-9CA1-C3E1EB09E9F3}" xr6:coauthVersionLast="47" xr6:coauthVersionMax="47" xr10:uidLastSave="{5D67DFC0-5B11-4DB5-A64B-E2ACF89DD595}"/>
  <bookViews>
    <workbookView xWindow="28680" yWindow="-120" windowWidth="29040" windowHeight="15840" tabRatio="599" xr2:uid="{00000000-000D-0000-FFFF-FFFF00000000}"/>
  </bookViews>
  <sheets>
    <sheet name="Cadre et hypothèses" sheetId="7" r:id="rId1"/>
    <sheet name="Ific-RGB-complément" sheetId="3" r:id="rId2"/>
    <sheet name="RGB1" sheetId="1" r:id="rId3"/>
    <sheet name="Ific" sheetId="8" r:id="rId4"/>
    <sheet name="Comparaison brut Ific RGB" sheetId="9" r:id="rId5"/>
    <sheet name="1994" sheetId="19" r:id="rId6"/>
    <sheet name="2004" sheetId="17" r:id="rId7"/>
    <sheet name="2013" sheetId="18" r:id="rId8"/>
    <sheet name="Complément Ific Aviq" sheetId="4" r:id="rId9"/>
    <sheet name="CSS" sheetId="10" r:id="rId10"/>
    <sheet name="Feuil1" sheetId="14" r:id="rId11"/>
    <sheet name="Feuil3" sheetId="16" r:id="rId12"/>
    <sheet name="Feuil2" sheetId="15" r:id="rId13"/>
    <sheet name="Feuil4" sheetId="20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63" i="3" l="1"/>
  <c r="U163" i="3"/>
  <c r="M171" i="3" l="1"/>
  <c r="A171" i="3"/>
  <c r="M123" i="3"/>
  <c r="A123" i="3"/>
  <c r="Y76" i="3"/>
  <c r="M76" i="3"/>
  <c r="A76" i="3"/>
  <c r="Y27" i="3"/>
  <c r="M27" i="3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6" i="4"/>
  <c r="M47" i="4"/>
  <c r="M48" i="4"/>
  <c r="M49" i="4"/>
  <c r="M14" i="4"/>
  <c r="C473" i="1" l="1"/>
  <c r="A224" i="3"/>
  <c r="C19" i="1" l="1"/>
  <c r="C133" i="1"/>
  <c r="C170" i="1"/>
  <c r="C270" i="1"/>
  <c r="C350" i="1"/>
  <c r="C458" i="1"/>
  <c r="C42" i="1"/>
  <c r="C34" i="1"/>
  <c r="C26" i="1"/>
  <c r="C18" i="1"/>
  <c r="C59" i="1"/>
  <c r="C87" i="1"/>
  <c r="C79" i="1"/>
  <c r="C71" i="1"/>
  <c r="C63" i="1"/>
  <c r="C140" i="1"/>
  <c r="C132" i="1"/>
  <c r="C124" i="1"/>
  <c r="C116" i="1"/>
  <c r="C108" i="1"/>
  <c r="C185" i="1"/>
  <c r="C177" i="1"/>
  <c r="C169" i="1"/>
  <c r="C161" i="1"/>
  <c r="C238" i="1"/>
  <c r="C230" i="1"/>
  <c r="C222" i="1"/>
  <c r="C214" i="1"/>
  <c r="C206" i="1"/>
  <c r="C255" i="1"/>
  <c r="C263" i="1"/>
  <c r="C271" i="1"/>
  <c r="C279" i="1"/>
  <c r="C292" i="1"/>
  <c r="C306" i="1"/>
  <c r="C314" i="1"/>
  <c r="C322" i="1"/>
  <c r="C330" i="1"/>
  <c r="C381" i="1"/>
  <c r="C373" i="1"/>
  <c r="C365" i="1"/>
  <c r="C357" i="1"/>
  <c r="C349" i="1"/>
  <c r="C426" i="1"/>
  <c r="C418" i="1"/>
  <c r="C410" i="1"/>
  <c r="C402" i="1"/>
  <c r="C443" i="1"/>
  <c r="C451" i="1"/>
  <c r="C459" i="1"/>
  <c r="C467" i="1"/>
  <c r="C475" i="1"/>
  <c r="C88" i="1"/>
  <c r="C109" i="1"/>
  <c r="C223" i="1"/>
  <c r="C278" i="1"/>
  <c r="C374" i="1"/>
  <c r="C411" i="1"/>
  <c r="C474" i="1"/>
  <c r="C41" i="1"/>
  <c r="C33" i="1"/>
  <c r="C25" i="1"/>
  <c r="C17" i="1"/>
  <c r="C94" i="1"/>
  <c r="C86" i="1"/>
  <c r="C78" i="1"/>
  <c r="C70" i="1"/>
  <c r="C62" i="1"/>
  <c r="C139" i="1"/>
  <c r="C131" i="1"/>
  <c r="C123" i="1"/>
  <c r="C115" i="1"/>
  <c r="C148" i="1"/>
  <c r="C184" i="1"/>
  <c r="C176" i="1"/>
  <c r="C168" i="1"/>
  <c r="C160" i="1"/>
  <c r="C237" i="1"/>
  <c r="C229" i="1"/>
  <c r="C221" i="1"/>
  <c r="C213" i="1"/>
  <c r="C205" i="1"/>
  <c r="C256" i="1"/>
  <c r="C264" i="1"/>
  <c r="C272" i="1"/>
  <c r="C280" i="1"/>
  <c r="C299" i="1"/>
  <c r="C307" i="1"/>
  <c r="C315" i="1"/>
  <c r="C323" i="1"/>
  <c r="C331" i="1"/>
  <c r="C380" i="1"/>
  <c r="C372" i="1"/>
  <c r="C364" i="1"/>
  <c r="C356" i="1"/>
  <c r="C348" i="1"/>
  <c r="C425" i="1"/>
  <c r="C417" i="1"/>
  <c r="C409" i="1"/>
  <c r="C401" i="1"/>
  <c r="C444" i="1"/>
  <c r="C452" i="1"/>
  <c r="C460" i="1"/>
  <c r="C468" i="1"/>
  <c r="C476" i="1"/>
  <c r="C27" i="1"/>
  <c r="C64" i="1"/>
  <c r="C203" i="1"/>
  <c r="C262" i="1"/>
  <c r="C382" i="1"/>
  <c r="C427" i="1"/>
  <c r="C403" i="1"/>
  <c r="C40" i="1"/>
  <c r="C32" i="1"/>
  <c r="C24" i="1"/>
  <c r="C16" i="1"/>
  <c r="C93" i="1"/>
  <c r="C85" i="1"/>
  <c r="C77" i="1"/>
  <c r="C69" i="1"/>
  <c r="C61" i="1"/>
  <c r="C138" i="1"/>
  <c r="C130" i="1"/>
  <c r="C122" i="1"/>
  <c r="C114" i="1"/>
  <c r="C155" i="1"/>
  <c r="C183" i="1"/>
  <c r="C175" i="1"/>
  <c r="C167" i="1"/>
  <c r="C159" i="1"/>
  <c r="C236" i="1"/>
  <c r="C228" i="1"/>
  <c r="C220" i="1"/>
  <c r="C212" i="1"/>
  <c r="C204" i="1"/>
  <c r="C257" i="1"/>
  <c r="C265" i="1"/>
  <c r="C273" i="1"/>
  <c r="C281" i="1"/>
  <c r="C300" i="1"/>
  <c r="C308" i="1"/>
  <c r="C316" i="1"/>
  <c r="C324" i="1"/>
  <c r="C332" i="1"/>
  <c r="C379" i="1"/>
  <c r="C371" i="1"/>
  <c r="C363" i="1"/>
  <c r="C355" i="1"/>
  <c r="C388" i="1"/>
  <c r="C424" i="1"/>
  <c r="C416" i="1"/>
  <c r="C408" i="1"/>
  <c r="C400" i="1"/>
  <c r="C445" i="1"/>
  <c r="C453" i="1"/>
  <c r="C461" i="1"/>
  <c r="C469" i="1"/>
  <c r="C477" i="1"/>
  <c r="C35" i="1"/>
  <c r="C72" i="1"/>
  <c r="C186" i="1"/>
  <c r="C207" i="1"/>
  <c r="C366" i="1"/>
  <c r="C466" i="1"/>
  <c r="C11" i="1"/>
  <c r="C39" i="1"/>
  <c r="C31" i="1"/>
  <c r="C23" i="1"/>
  <c r="C15" i="1"/>
  <c r="C92" i="1"/>
  <c r="C84" i="1"/>
  <c r="C76" i="1"/>
  <c r="C68" i="1"/>
  <c r="C60" i="1"/>
  <c r="C137" i="1"/>
  <c r="C129" i="1"/>
  <c r="C121" i="1"/>
  <c r="C113" i="1"/>
  <c r="C190" i="1"/>
  <c r="C182" i="1"/>
  <c r="C174" i="1"/>
  <c r="C166" i="1"/>
  <c r="C158" i="1"/>
  <c r="C235" i="1"/>
  <c r="C227" i="1"/>
  <c r="C219" i="1"/>
  <c r="C211" i="1"/>
  <c r="C244" i="1"/>
  <c r="C258" i="1"/>
  <c r="C266" i="1"/>
  <c r="C274" i="1"/>
  <c r="C282" i="1"/>
  <c r="C301" i="1"/>
  <c r="C309" i="1"/>
  <c r="C317" i="1"/>
  <c r="C325" i="1"/>
  <c r="C333" i="1"/>
  <c r="C378" i="1"/>
  <c r="C370" i="1"/>
  <c r="C362" i="1"/>
  <c r="C354" i="1"/>
  <c r="C395" i="1"/>
  <c r="C423" i="1"/>
  <c r="C415" i="1"/>
  <c r="C407" i="1"/>
  <c r="C399" i="1"/>
  <c r="C446" i="1"/>
  <c r="C454" i="1"/>
  <c r="C462" i="1"/>
  <c r="C470" i="1"/>
  <c r="C478" i="1"/>
  <c r="C141" i="1"/>
  <c r="C305" i="1"/>
  <c r="C46" i="1"/>
  <c r="C38" i="1"/>
  <c r="C30" i="1"/>
  <c r="C22" i="1"/>
  <c r="C14" i="1"/>
  <c r="C91" i="1"/>
  <c r="C83" i="1"/>
  <c r="C75" i="1"/>
  <c r="C67" i="1"/>
  <c r="C100" i="1"/>
  <c r="C136" i="1"/>
  <c r="C128" i="1"/>
  <c r="C120" i="1"/>
  <c r="C112" i="1"/>
  <c r="C189" i="1"/>
  <c r="C181" i="1"/>
  <c r="C173" i="1"/>
  <c r="C165" i="1"/>
  <c r="C157" i="1"/>
  <c r="C234" i="1"/>
  <c r="C226" i="1"/>
  <c r="C218" i="1"/>
  <c r="C210" i="1"/>
  <c r="C251" i="1"/>
  <c r="C259" i="1"/>
  <c r="C267" i="1"/>
  <c r="C275" i="1"/>
  <c r="C283" i="1"/>
  <c r="C302" i="1"/>
  <c r="C310" i="1"/>
  <c r="C318" i="1"/>
  <c r="C326" i="1"/>
  <c r="C334" i="1"/>
  <c r="C377" i="1"/>
  <c r="C369" i="1"/>
  <c r="C361" i="1"/>
  <c r="C353" i="1"/>
  <c r="C430" i="1"/>
  <c r="C422" i="1"/>
  <c r="C414" i="1"/>
  <c r="C406" i="1"/>
  <c r="C398" i="1"/>
  <c r="C447" i="1"/>
  <c r="C455" i="1"/>
  <c r="C463" i="1"/>
  <c r="C471" i="1"/>
  <c r="C6" i="8"/>
  <c r="C43" i="1"/>
  <c r="C80" i="1"/>
  <c r="C117" i="1"/>
  <c r="C162" i="1"/>
  <c r="C215" i="1"/>
  <c r="C286" i="1"/>
  <c r="C313" i="1"/>
  <c r="C321" i="1"/>
  <c r="C358" i="1"/>
  <c r="C419" i="1"/>
  <c r="C436" i="1"/>
  <c r="C45" i="1"/>
  <c r="C37" i="1"/>
  <c r="C29" i="1"/>
  <c r="C21" i="1"/>
  <c r="C13" i="1"/>
  <c r="C90" i="1"/>
  <c r="C82" i="1"/>
  <c r="C74" i="1"/>
  <c r="C66" i="1"/>
  <c r="C107" i="1"/>
  <c r="C135" i="1"/>
  <c r="C127" i="1"/>
  <c r="C119" i="1"/>
  <c r="C111" i="1"/>
  <c r="C188" i="1"/>
  <c r="C180" i="1"/>
  <c r="C172" i="1"/>
  <c r="C164" i="1"/>
  <c r="C156" i="1"/>
  <c r="C233" i="1"/>
  <c r="C225" i="1"/>
  <c r="C217" i="1"/>
  <c r="C209" i="1"/>
  <c r="C252" i="1"/>
  <c r="C260" i="1"/>
  <c r="C268" i="1"/>
  <c r="C276" i="1"/>
  <c r="C284" i="1"/>
  <c r="C303" i="1"/>
  <c r="C311" i="1"/>
  <c r="C319" i="1"/>
  <c r="C327" i="1"/>
  <c r="C340" i="1"/>
  <c r="C376" i="1"/>
  <c r="C368" i="1"/>
  <c r="C360" i="1"/>
  <c r="C352" i="1"/>
  <c r="C429" i="1"/>
  <c r="C421" i="1"/>
  <c r="C413" i="1"/>
  <c r="C405" i="1"/>
  <c r="C397" i="1"/>
  <c r="C448" i="1"/>
  <c r="C456" i="1"/>
  <c r="C464" i="1"/>
  <c r="C472" i="1"/>
  <c r="C52" i="1"/>
  <c r="C125" i="1"/>
  <c r="C178" i="1"/>
  <c r="C231" i="1"/>
  <c r="C254" i="1"/>
  <c r="C329" i="1"/>
  <c r="C450" i="1"/>
  <c r="C44" i="1"/>
  <c r="C36" i="1"/>
  <c r="C28" i="1"/>
  <c r="C20" i="1"/>
  <c r="C12" i="1"/>
  <c r="C89" i="1"/>
  <c r="C81" i="1"/>
  <c r="C73" i="1"/>
  <c r="C65" i="1"/>
  <c r="C142" i="1"/>
  <c r="C134" i="1"/>
  <c r="C126" i="1"/>
  <c r="C118" i="1"/>
  <c r="C110" i="1"/>
  <c r="C187" i="1"/>
  <c r="C179" i="1"/>
  <c r="C171" i="1"/>
  <c r="C163" i="1"/>
  <c r="C196" i="1"/>
  <c r="C232" i="1"/>
  <c r="C224" i="1"/>
  <c r="C216" i="1"/>
  <c r="C208" i="1"/>
  <c r="C253" i="1"/>
  <c r="C261" i="1"/>
  <c r="C269" i="1"/>
  <c r="C277" i="1"/>
  <c r="C285" i="1"/>
  <c r="C304" i="1"/>
  <c r="C312" i="1"/>
  <c r="C320" i="1"/>
  <c r="C328" i="1"/>
  <c r="C347" i="1"/>
  <c r="C375" i="1"/>
  <c r="C367" i="1"/>
  <c r="C359" i="1"/>
  <c r="C351" i="1"/>
  <c r="C428" i="1"/>
  <c r="C420" i="1"/>
  <c r="C412" i="1"/>
  <c r="C404" i="1"/>
  <c r="C396" i="1"/>
  <c r="C449" i="1"/>
  <c r="C457" i="1"/>
  <c r="C465" i="1"/>
  <c r="J6" i="8"/>
  <c r="J436" i="1"/>
  <c r="J388" i="1"/>
  <c r="J340" i="1"/>
  <c r="J292" i="1"/>
  <c r="J244" i="1"/>
  <c r="J196" i="1"/>
  <c r="J148" i="1"/>
  <c r="J100" i="1"/>
  <c r="J52" i="1"/>
  <c r="E38" i="9" l="1"/>
  <c r="A19" i="7"/>
  <c r="A20" i="7"/>
  <c r="T67" i="3"/>
  <c r="I67" i="3"/>
  <c r="G218" i="3" s="1"/>
  <c r="F17" i="20"/>
  <c r="F16" i="20"/>
  <c r="F15" i="20"/>
  <c r="F14" i="20"/>
  <c r="F13" i="20"/>
  <c r="F12" i="20"/>
  <c r="F11" i="20"/>
  <c r="F10" i="20"/>
  <c r="F9" i="20"/>
  <c r="F8" i="20"/>
  <c r="F7" i="20"/>
  <c r="F6" i="20"/>
  <c r="F5" i="20"/>
  <c r="F4" i="20"/>
  <c r="F3" i="20"/>
  <c r="F2" i="20"/>
  <c r="F1" i="20"/>
  <c r="AF116" i="3"/>
  <c r="AH118" i="3" s="1"/>
  <c r="AG116" i="3"/>
  <c r="A220" i="3" l="1"/>
  <c r="A219" i="3"/>
  <c r="A218" i="3"/>
  <c r="E28" i="3" l="1"/>
  <c r="Q28" i="3" s="1"/>
  <c r="AB66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B63" i="3"/>
  <c r="AB64" i="3"/>
  <c r="AB65" i="3"/>
  <c r="AB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W66" i="3" s="1"/>
  <c r="P31" i="3"/>
  <c r="W31" i="3" s="1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31" i="3"/>
  <c r="K31" i="3" s="1"/>
  <c r="A75" i="3"/>
  <c r="A74" i="3"/>
  <c r="A26" i="3"/>
  <c r="A25" i="3"/>
  <c r="E77" i="3" l="1"/>
  <c r="E124" i="3" s="1"/>
  <c r="AG67" i="3"/>
  <c r="G220" i="3" s="1"/>
  <c r="AF67" i="3"/>
  <c r="F220" i="3" s="1"/>
  <c r="U67" i="3"/>
  <c r="H67" i="3"/>
  <c r="F218" i="3" s="1"/>
  <c r="AI66" i="3"/>
  <c r="K66" i="3"/>
  <c r="AI65" i="3"/>
  <c r="W65" i="3"/>
  <c r="K65" i="3"/>
  <c r="AI64" i="3"/>
  <c r="W64" i="3"/>
  <c r="K64" i="3"/>
  <c r="AI63" i="3"/>
  <c r="W63" i="3"/>
  <c r="K63" i="3"/>
  <c r="AI62" i="3"/>
  <c r="W62" i="3"/>
  <c r="K62" i="3"/>
  <c r="AI61" i="3"/>
  <c r="W61" i="3"/>
  <c r="K61" i="3"/>
  <c r="AI60" i="3"/>
  <c r="W60" i="3"/>
  <c r="K60" i="3"/>
  <c r="AI59" i="3"/>
  <c r="W59" i="3"/>
  <c r="K59" i="3"/>
  <c r="AI58" i="3"/>
  <c r="W58" i="3"/>
  <c r="K58" i="3"/>
  <c r="AI57" i="3"/>
  <c r="W57" i="3"/>
  <c r="K57" i="3"/>
  <c r="AI56" i="3"/>
  <c r="W56" i="3"/>
  <c r="K56" i="3"/>
  <c r="AI55" i="3"/>
  <c r="W55" i="3"/>
  <c r="K55" i="3"/>
  <c r="AI54" i="3"/>
  <c r="W54" i="3"/>
  <c r="K54" i="3"/>
  <c r="AI53" i="3"/>
  <c r="W53" i="3"/>
  <c r="K53" i="3"/>
  <c r="AI52" i="3"/>
  <c r="W52" i="3"/>
  <c r="K52" i="3"/>
  <c r="AI51" i="3"/>
  <c r="W51" i="3"/>
  <c r="K51" i="3"/>
  <c r="AI50" i="3"/>
  <c r="W50" i="3"/>
  <c r="K50" i="3"/>
  <c r="AI49" i="3"/>
  <c r="W49" i="3"/>
  <c r="K49" i="3"/>
  <c r="AI48" i="3"/>
  <c r="W48" i="3"/>
  <c r="K48" i="3"/>
  <c r="AI47" i="3"/>
  <c r="W47" i="3"/>
  <c r="K47" i="3"/>
  <c r="AI46" i="3"/>
  <c r="W46" i="3"/>
  <c r="K46" i="3"/>
  <c r="AI45" i="3"/>
  <c r="W45" i="3"/>
  <c r="K45" i="3"/>
  <c r="AI44" i="3"/>
  <c r="W44" i="3"/>
  <c r="K44" i="3"/>
  <c r="AI43" i="3"/>
  <c r="W43" i="3"/>
  <c r="K43" i="3"/>
  <c r="AI42" i="3"/>
  <c r="W42" i="3"/>
  <c r="K42" i="3"/>
  <c r="AI41" i="3"/>
  <c r="W41" i="3"/>
  <c r="K41" i="3"/>
  <c r="AI40" i="3"/>
  <c r="W40" i="3"/>
  <c r="K40" i="3"/>
  <c r="AI39" i="3"/>
  <c r="W39" i="3"/>
  <c r="K39" i="3"/>
  <c r="AI38" i="3"/>
  <c r="W38" i="3"/>
  <c r="K38" i="3"/>
  <c r="AI37" i="3"/>
  <c r="W37" i="3"/>
  <c r="K37" i="3"/>
  <c r="AI36" i="3"/>
  <c r="W36" i="3"/>
  <c r="K36" i="3"/>
  <c r="AI35" i="3"/>
  <c r="W35" i="3"/>
  <c r="K35" i="3"/>
  <c r="AI34" i="3"/>
  <c r="W34" i="3"/>
  <c r="K34" i="3"/>
  <c r="AI33" i="3"/>
  <c r="W33" i="3"/>
  <c r="K33" i="3"/>
  <c r="AI32" i="3"/>
  <c r="W32" i="3"/>
  <c r="K32" i="3"/>
  <c r="AB67" i="3"/>
  <c r="P67" i="3"/>
  <c r="D67" i="3"/>
  <c r="AC28" i="3"/>
  <c r="P28" i="3"/>
  <c r="D28" i="3"/>
  <c r="N142" i="1"/>
  <c r="H142" i="1"/>
  <c r="D142" i="1"/>
  <c r="E142" i="1" s="1"/>
  <c r="L142" i="1"/>
  <c r="N141" i="1"/>
  <c r="H141" i="1"/>
  <c r="D141" i="1"/>
  <c r="E141" i="1" s="1"/>
  <c r="K141" i="1"/>
  <c r="N140" i="1"/>
  <c r="H140" i="1"/>
  <c r="D140" i="1"/>
  <c r="E140" i="1" s="1"/>
  <c r="L140" i="1"/>
  <c r="N139" i="1"/>
  <c r="H139" i="1"/>
  <c r="D139" i="1"/>
  <c r="E139" i="1" s="1"/>
  <c r="K139" i="1"/>
  <c r="N138" i="1"/>
  <c r="H138" i="1"/>
  <c r="D138" i="1"/>
  <c r="E138" i="1" s="1"/>
  <c r="L138" i="1"/>
  <c r="N137" i="1"/>
  <c r="H137" i="1"/>
  <c r="D137" i="1"/>
  <c r="E137" i="1" s="1"/>
  <c r="L137" i="1"/>
  <c r="N136" i="1"/>
  <c r="H136" i="1"/>
  <c r="D136" i="1"/>
  <c r="E136" i="1" s="1"/>
  <c r="L136" i="1"/>
  <c r="N135" i="1"/>
  <c r="H135" i="1"/>
  <c r="D135" i="1"/>
  <c r="E135" i="1" s="1"/>
  <c r="L135" i="1"/>
  <c r="N134" i="1"/>
  <c r="H134" i="1"/>
  <c r="D134" i="1"/>
  <c r="E134" i="1" s="1"/>
  <c r="L134" i="1"/>
  <c r="N133" i="1"/>
  <c r="H133" i="1"/>
  <c r="D133" i="1"/>
  <c r="E133" i="1" s="1"/>
  <c r="K133" i="1"/>
  <c r="N132" i="1"/>
  <c r="H132" i="1"/>
  <c r="D132" i="1"/>
  <c r="E132" i="1" s="1"/>
  <c r="L132" i="1"/>
  <c r="N131" i="1"/>
  <c r="H131" i="1"/>
  <c r="D131" i="1"/>
  <c r="E131" i="1" s="1"/>
  <c r="L131" i="1"/>
  <c r="N130" i="1"/>
  <c r="H130" i="1"/>
  <c r="D130" i="1"/>
  <c r="E130" i="1" s="1"/>
  <c r="L130" i="1"/>
  <c r="N129" i="1"/>
  <c r="H129" i="1"/>
  <c r="D129" i="1"/>
  <c r="E129" i="1" s="1"/>
  <c r="L129" i="1"/>
  <c r="N128" i="1"/>
  <c r="H128" i="1"/>
  <c r="D128" i="1"/>
  <c r="E128" i="1" s="1"/>
  <c r="L128" i="1"/>
  <c r="N127" i="1"/>
  <c r="H127" i="1"/>
  <c r="D127" i="1"/>
  <c r="E127" i="1" s="1"/>
  <c r="N126" i="1"/>
  <c r="H126" i="1"/>
  <c r="D126" i="1"/>
  <c r="E126" i="1" s="1"/>
  <c r="L126" i="1"/>
  <c r="N125" i="1"/>
  <c r="H125" i="1"/>
  <c r="D125" i="1"/>
  <c r="E125" i="1" s="1"/>
  <c r="K125" i="1"/>
  <c r="N124" i="1"/>
  <c r="H124" i="1"/>
  <c r="D124" i="1"/>
  <c r="E124" i="1" s="1"/>
  <c r="L124" i="1"/>
  <c r="H123" i="1"/>
  <c r="D123" i="1"/>
  <c r="E123" i="1" s="1"/>
  <c r="L123" i="1"/>
  <c r="N122" i="1"/>
  <c r="H122" i="1"/>
  <c r="D122" i="1"/>
  <c r="E122" i="1" s="1"/>
  <c r="F122" i="1" s="1"/>
  <c r="L122" i="1"/>
  <c r="N121" i="1"/>
  <c r="H121" i="1"/>
  <c r="D121" i="1"/>
  <c r="E121" i="1" s="1"/>
  <c r="L121" i="1"/>
  <c r="N120" i="1"/>
  <c r="H120" i="1"/>
  <c r="D120" i="1"/>
  <c r="E120" i="1" s="1"/>
  <c r="F120" i="1" s="1"/>
  <c r="G120" i="1" s="1"/>
  <c r="L120" i="1"/>
  <c r="N119" i="1"/>
  <c r="H119" i="1"/>
  <c r="D119" i="1"/>
  <c r="E119" i="1" s="1"/>
  <c r="F119" i="1" s="1"/>
  <c r="L119" i="1"/>
  <c r="N118" i="1"/>
  <c r="H118" i="1"/>
  <c r="D118" i="1"/>
  <c r="E118" i="1" s="1"/>
  <c r="L118" i="1"/>
  <c r="N117" i="1"/>
  <c r="H117" i="1"/>
  <c r="D117" i="1"/>
  <c r="E117" i="1" s="1"/>
  <c r="L117" i="1"/>
  <c r="N116" i="1"/>
  <c r="H116" i="1"/>
  <c r="D116" i="1"/>
  <c r="E116" i="1" s="1"/>
  <c r="F116" i="1" s="1"/>
  <c r="L116" i="1"/>
  <c r="H115" i="1"/>
  <c r="D115" i="1"/>
  <c r="E115" i="1" s="1"/>
  <c r="L115" i="1"/>
  <c r="N114" i="1"/>
  <c r="H114" i="1"/>
  <c r="D114" i="1"/>
  <c r="E114" i="1" s="1"/>
  <c r="I114" i="1" s="1"/>
  <c r="L114" i="1"/>
  <c r="N113" i="1"/>
  <c r="H113" i="1"/>
  <c r="D113" i="1"/>
  <c r="E113" i="1" s="1"/>
  <c r="L113" i="1"/>
  <c r="N112" i="1"/>
  <c r="H112" i="1"/>
  <c r="D112" i="1"/>
  <c r="E112" i="1" s="1"/>
  <c r="I112" i="1" s="1"/>
  <c r="L112" i="1"/>
  <c r="N111" i="1"/>
  <c r="H111" i="1"/>
  <c r="D111" i="1"/>
  <c r="E111" i="1" s="1"/>
  <c r="L111" i="1"/>
  <c r="N110" i="1"/>
  <c r="H110" i="1"/>
  <c r="D110" i="1"/>
  <c r="E110" i="1" s="1"/>
  <c r="I110" i="1" s="1"/>
  <c r="L110" i="1"/>
  <c r="N109" i="1"/>
  <c r="H109" i="1"/>
  <c r="D109" i="1"/>
  <c r="E109" i="1" s="1"/>
  <c r="L109" i="1"/>
  <c r="N108" i="1"/>
  <c r="H108" i="1"/>
  <c r="D108" i="1"/>
  <c r="E108" i="1" s="1"/>
  <c r="I108" i="1" s="1"/>
  <c r="L108" i="1"/>
  <c r="N107" i="1"/>
  <c r="H107" i="1"/>
  <c r="D107" i="1"/>
  <c r="E107" i="1" s="1"/>
  <c r="L107" i="1"/>
  <c r="J105" i="1"/>
  <c r="J104" i="1"/>
  <c r="I104" i="1"/>
  <c r="J103" i="1"/>
  <c r="I103" i="1"/>
  <c r="J102" i="1"/>
  <c r="I102" i="1"/>
  <c r="J101" i="1"/>
  <c r="I101" i="1"/>
  <c r="H101" i="1"/>
  <c r="L100" i="1"/>
  <c r="K100" i="1"/>
  <c r="I100" i="1"/>
  <c r="H100" i="1"/>
  <c r="G100" i="1"/>
  <c r="N94" i="1"/>
  <c r="H94" i="1"/>
  <c r="D94" i="1"/>
  <c r="E94" i="1" s="1"/>
  <c r="L94" i="1"/>
  <c r="N93" i="1"/>
  <c r="H93" i="1"/>
  <c r="D93" i="1"/>
  <c r="E93" i="1" s="1"/>
  <c r="N92" i="1"/>
  <c r="H92" i="1"/>
  <c r="D92" i="1"/>
  <c r="E92" i="1" s="1"/>
  <c r="L92" i="1"/>
  <c r="N91" i="1"/>
  <c r="H91" i="1"/>
  <c r="D91" i="1"/>
  <c r="E91" i="1" s="1"/>
  <c r="L91" i="1"/>
  <c r="N90" i="1"/>
  <c r="H90" i="1"/>
  <c r="D90" i="1"/>
  <c r="E90" i="1" s="1"/>
  <c r="L90" i="1"/>
  <c r="N89" i="1"/>
  <c r="H89" i="1"/>
  <c r="D89" i="1"/>
  <c r="E89" i="1" s="1"/>
  <c r="L89" i="1"/>
  <c r="N88" i="1"/>
  <c r="H88" i="1"/>
  <c r="D88" i="1"/>
  <c r="E88" i="1" s="1"/>
  <c r="L88" i="1"/>
  <c r="N87" i="1"/>
  <c r="H87" i="1"/>
  <c r="D87" i="1"/>
  <c r="E87" i="1" s="1"/>
  <c r="L87" i="1"/>
  <c r="N86" i="1"/>
  <c r="H86" i="1"/>
  <c r="D86" i="1"/>
  <c r="E86" i="1" s="1"/>
  <c r="L86" i="1"/>
  <c r="N85" i="1"/>
  <c r="H85" i="1"/>
  <c r="D85" i="1"/>
  <c r="E85" i="1" s="1"/>
  <c r="N84" i="1"/>
  <c r="H84" i="1"/>
  <c r="D84" i="1"/>
  <c r="E84" i="1" s="1"/>
  <c r="L84" i="1"/>
  <c r="N83" i="1"/>
  <c r="H83" i="1"/>
  <c r="D83" i="1"/>
  <c r="E83" i="1" s="1"/>
  <c r="L83" i="1"/>
  <c r="N82" i="1"/>
  <c r="H82" i="1"/>
  <c r="D82" i="1"/>
  <c r="E82" i="1" s="1"/>
  <c r="L82" i="1"/>
  <c r="N81" i="1"/>
  <c r="H81" i="1"/>
  <c r="D81" i="1"/>
  <c r="E81" i="1" s="1"/>
  <c r="L81" i="1"/>
  <c r="N80" i="1"/>
  <c r="H80" i="1"/>
  <c r="D80" i="1"/>
  <c r="E80" i="1" s="1"/>
  <c r="L80" i="1"/>
  <c r="N79" i="1"/>
  <c r="H79" i="1"/>
  <c r="D79" i="1"/>
  <c r="E79" i="1" s="1"/>
  <c r="L79" i="1"/>
  <c r="N78" i="1"/>
  <c r="H78" i="1"/>
  <c r="D78" i="1"/>
  <c r="E78" i="1" s="1"/>
  <c r="K78" i="1"/>
  <c r="N77" i="1"/>
  <c r="H77" i="1"/>
  <c r="D77" i="1"/>
  <c r="E77" i="1" s="1"/>
  <c r="L77" i="1"/>
  <c r="N76" i="1"/>
  <c r="H76" i="1"/>
  <c r="D76" i="1"/>
  <c r="E76" i="1" s="1"/>
  <c r="K76" i="1"/>
  <c r="H75" i="1"/>
  <c r="D75" i="1"/>
  <c r="E75" i="1" s="1"/>
  <c r="I75" i="1" s="1"/>
  <c r="L75" i="1"/>
  <c r="N74" i="1"/>
  <c r="H74" i="1"/>
  <c r="D74" i="1"/>
  <c r="E74" i="1" s="1"/>
  <c r="I74" i="1" s="1"/>
  <c r="L74" i="1"/>
  <c r="N73" i="1"/>
  <c r="H73" i="1"/>
  <c r="D73" i="1"/>
  <c r="E73" i="1" s="1"/>
  <c r="I73" i="1" s="1"/>
  <c r="L73" i="1"/>
  <c r="N72" i="1"/>
  <c r="H72" i="1"/>
  <c r="D72" i="1"/>
  <c r="E72" i="1" s="1"/>
  <c r="I72" i="1" s="1"/>
  <c r="L72" i="1"/>
  <c r="N71" i="1"/>
  <c r="H71" i="1"/>
  <c r="D71" i="1"/>
  <c r="E71" i="1" s="1"/>
  <c r="I71" i="1" s="1"/>
  <c r="L71" i="1"/>
  <c r="N70" i="1"/>
  <c r="H70" i="1"/>
  <c r="D70" i="1"/>
  <c r="E70" i="1" s="1"/>
  <c r="I70" i="1" s="1"/>
  <c r="L70" i="1"/>
  <c r="N69" i="1"/>
  <c r="H69" i="1"/>
  <c r="D69" i="1"/>
  <c r="E69" i="1" s="1"/>
  <c r="I69" i="1" s="1"/>
  <c r="N68" i="1"/>
  <c r="H68" i="1"/>
  <c r="E68" i="1"/>
  <c r="C48" i="9" s="1"/>
  <c r="D68" i="1"/>
  <c r="L68" i="1"/>
  <c r="H67" i="1"/>
  <c r="D67" i="1"/>
  <c r="E67" i="1" s="1"/>
  <c r="I67" i="1" s="1"/>
  <c r="K67" i="1"/>
  <c r="N66" i="1"/>
  <c r="H66" i="1"/>
  <c r="D66" i="1"/>
  <c r="E66" i="1" s="1"/>
  <c r="K66" i="1"/>
  <c r="N65" i="1"/>
  <c r="H65" i="1"/>
  <c r="D65" i="1"/>
  <c r="E65" i="1" s="1"/>
  <c r="I65" i="1" s="1"/>
  <c r="K65" i="1"/>
  <c r="N64" i="1"/>
  <c r="H64" i="1"/>
  <c r="E64" i="1"/>
  <c r="D64" i="1"/>
  <c r="K64" i="1"/>
  <c r="N63" i="1"/>
  <c r="H63" i="1"/>
  <c r="D63" i="1"/>
  <c r="E63" i="1" s="1"/>
  <c r="K63" i="1"/>
  <c r="N62" i="1"/>
  <c r="H62" i="1"/>
  <c r="D62" i="1"/>
  <c r="E62" i="1" s="1"/>
  <c r="K62" i="1"/>
  <c r="N61" i="1"/>
  <c r="L61" i="1"/>
  <c r="H61" i="1"/>
  <c r="D61" i="1"/>
  <c r="E61" i="1" s="1"/>
  <c r="K61" i="1"/>
  <c r="N60" i="1"/>
  <c r="H60" i="1"/>
  <c r="D60" i="1"/>
  <c r="E60" i="1" s="1"/>
  <c r="K60" i="1"/>
  <c r="N59" i="1"/>
  <c r="H59" i="1"/>
  <c r="D59" i="1"/>
  <c r="E59" i="1" s="1"/>
  <c r="L59" i="1"/>
  <c r="J57" i="1"/>
  <c r="J56" i="1"/>
  <c r="I56" i="1"/>
  <c r="J55" i="1"/>
  <c r="I55" i="1"/>
  <c r="J54" i="1"/>
  <c r="I54" i="1"/>
  <c r="J53" i="1"/>
  <c r="I53" i="1"/>
  <c r="H53" i="1"/>
  <c r="L52" i="1"/>
  <c r="K52" i="1"/>
  <c r="I52" i="1"/>
  <c r="H52" i="1"/>
  <c r="G52" i="1"/>
  <c r="F52" i="1"/>
  <c r="N46" i="1"/>
  <c r="H46" i="1"/>
  <c r="D46" i="1"/>
  <c r="E46" i="1" s="1"/>
  <c r="I46" i="1" s="1"/>
  <c r="L46" i="1"/>
  <c r="N45" i="1"/>
  <c r="H45" i="1"/>
  <c r="D45" i="1"/>
  <c r="E45" i="1" s="1"/>
  <c r="L45" i="1"/>
  <c r="N44" i="1"/>
  <c r="H44" i="1"/>
  <c r="D44" i="1"/>
  <c r="E44" i="1" s="1"/>
  <c r="I44" i="1" s="1"/>
  <c r="L44" i="1"/>
  <c r="N43" i="1"/>
  <c r="H43" i="1"/>
  <c r="D43" i="1"/>
  <c r="E43" i="1" s="1"/>
  <c r="L43" i="1"/>
  <c r="N42" i="1"/>
  <c r="H42" i="1"/>
  <c r="D42" i="1"/>
  <c r="E42" i="1" s="1"/>
  <c r="I42" i="1" s="1"/>
  <c r="L42" i="1"/>
  <c r="N41" i="1"/>
  <c r="H41" i="1"/>
  <c r="D41" i="1"/>
  <c r="E41" i="1" s="1"/>
  <c r="L41" i="1"/>
  <c r="N40" i="1"/>
  <c r="H40" i="1"/>
  <c r="D40" i="1"/>
  <c r="E40" i="1" s="1"/>
  <c r="I40" i="1" s="1"/>
  <c r="L40" i="1"/>
  <c r="N39" i="1"/>
  <c r="H39" i="1"/>
  <c r="D39" i="1"/>
  <c r="E39" i="1" s="1"/>
  <c r="N38" i="1"/>
  <c r="H38" i="1"/>
  <c r="D38" i="1"/>
  <c r="E38" i="1" s="1"/>
  <c r="K38" i="1"/>
  <c r="N37" i="1"/>
  <c r="H37" i="1"/>
  <c r="D37" i="1"/>
  <c r="E37" i="1" s="1"/>
  <c r="K37" i="1"/>
  <c r="N36" i="1"/>
  <c r="H36" i="1"/>
  <c r="D36" i="1"/>
  <c r="E36" i="1" s="1"/>
  <c r="K36" i="1"/>
  <c r="N35" i="1"/>
  <c r="H35" i="1"/>
  <c r="D35" i="1"/>
  <c r="E35" i="1" s="1"/>
  <c r="K35" i="1"/>
  <c r="N34" i="1"/>
  <c r="H34" i="1"/>
  <c r="D34" i="1"/>
  <c r="E34" i="1" s="1"/>
  <c r="K34" i="1"/>
  <c r="N33" i="1"/>
  <c r="H33" i="1"/>
  <c r="D33" i="1"/>
  <c r="E33" i="1" s="1"/>
  <c r="K33" i="1"/>
  <c r="N32" i="1"/>
  <c r="H32" i="1"/>
  <c r="D32" i="1"/>
  <c r="E32" i="1" s="1"/>
  <c r="K32" i="1"/>
  <c r="N31" i="1"/>
  <c r="H31" i="1"/>
  <c r="D31" i="1"/>
  <c r="E31" i="1" s="1"/>
  <c r="K31" i="1"/>
  <c r="N30" i="1"/>
  <c r="H30" i="1"/>
  <c r="D30" i="1"/>
  <c r="E30" i="1" s="1"/>
  <c r="K30" i="1"/>
  <c r="N29" i="1"/>
  <c r="H29" i="1"/>
  <c r="D29" i="1"/>
  <c r="E29" i="1" s="1"/>
  <c r="K29" i="1"/>
  <c r="N28" i="1"/>
  <c r="H28" i="1"/>
  <c r="D28" i="1"/>
  <c r="E28" i="1" s="1"/>
  <c r="K28" i="1"/>
  <c r="H27" i="1"/>
  <c r="D27" i="1"/>
  <c r="E27" i="1" s="1"/>
  <c r="L27" i="1"/>
  <c r="N26" i="1"/>
  <c r="H26" i="1"/>
  <c r="D26" i="1"/>
  <c r="E26" i="1" s="1"/>
  <c r="L26" i="1"/>
  <c r="N25" i="1"/>
  <c r="H25" i="1"/>
  <c r="D25" i="1"/>
  <c r="E25" i="1" s="1"/>
  <c r="L25" i="1"/>
  <c r="N24" i="1"/>
  <c r="H24" i="1"/>
  <c r="D24" i="1"/>
  <c r="E24" i="1" s="1"/>
  <c r="L24" i="1"/>
  <c r="N23" i="1"/>
  <c r="H23" i="1"/>
  <c r="D23" i="1"/>
  <c r="E23" i="1" s="1"/>
  <c r="L23" i="1"/>
  <c r="N22" i="1"/>
  <c r="H22" i="1"/>
  <c r="D22" i="1"/>
  <c r="E22" i="1" s="1"/>
  <c r="L22" i="1"/>
  <c r="N21" i="1"/>
  <c r="H21" i="1"/>
  <c r="D21" i="1"/>
  <c r="E21" i="1" s="1"/>
  <c r="K21" i="1"/>
  <c r="N20" i="1"/>
  <c r="H20" i="1"/>
  <c r="D20" i="1"/>
  <c r="E20" i="1" s="1"/>
  <c r="L20" i="1"/>
  <c r="H19" i="1"/>
  <c r="D19" i="1"/>
  <c r="E19" i="1" s="1"/>
  <c r="L19" i="1"/>
  <c r="N18" i="1"/>
  <c r="H18" i="1"/>
  <c r="D18" i="1"/>
  <c r="E18" i="1" s="1"/>
  <c r="C46" i="9" s="1"/>
  <c r="L18" i="1"/>
  <c r="N17" i="1"/>
  <c r="H17" i="1"/>
  <c r="D17" i="1"/>
  <c r="E17" i="1" s="1"/>
  <c r="C45" i="9" s="1"/>
  <c r="L17" i="1"/>
  <c r="N16" i="1"/>
  <c r="H16" i="1"/>
  <c r="D16" i="1"/>
  <c r="E16" i="1" s="1"/>
  <c r="C44" i="9" s="1"/>
  <c r="L16" i="1"/>
  <c r="N15" i="1"/>
  <c r="H15" i="1"/>
  <c r="D15" i="1"/>
  <c r="E15" i="1" s="1"/>
  <c r="L15" i="1"/>
  <c r="N14" i="1"/>
  <c r="H14" i="1"/>
  <c r="D14" i="1"/>
  <c r="E14" i="1" s="1"/>
  <c r="C42" i="9" s="1"/>
  <c r="L14" i="1"/>
  <c r="N13" i="1"/>
  <c r="H13" i="1"/>
  <c r="D13" i="1"/>
  <c r="E13" i="1" s="1"/>
  <c r="K13" i="1"/>
  <c r="N12" i="1"/>
  <c r="H12" i="1"/>
  <c r="D12" i="1"/>
  <c r="E12" i="1" s="1"/>
  <c r="C40" i="9" s="1"/>
  <c r="L12" i="1"/>
  <c r="N11" i="1"/>
  <c r="H11" i="1"/>
  <c r="D11" i="1"/>
  <c r="E11" i="1" s="1"/>
  <c r="C39" i="9" s="1"/>
  <c r="L11" i="1"/>
  <c r="A18" i="7"/>
  <c r="I211" i="3"/>
  <c r="E172" i="3"/>
  <c r="Q172" i="3"/>
  <c r="Q124" i="3"/>
  <c r="AC77" i="3"/>
  <c r="Q77" i="3"/>
  <c r="F13" i="1" l="1"/>
  <c r="G13" i="1" s="1"/>
  <c r="C41" i="9"/>
  <c r="F15" i="1"/>
  <c r="G15" i="1" s="1"/>
  <c r="C43" i="9"/>
  <c r="F19" i="1"/>
  <c r="G19" i="1" s="1"/>
  <c r="C47" i="9"/>
  <c r="G219" i="3"/>
  <c r="F219" i="3"/>
  <c r="J69" i="3"/>
  <c r="H218" i="3" s="1"/>
  <c r="AH69" i="3"/>
  <c r="H220" i="3" s="1"/>
  <c r="V69" i="3"/>
  <c r="H219" i="3" s="1"/>
  <c r="W67" i="3"/>
  <c r="E219" i="3" s="1"/>
  <c r="K67" i="3"/>
  <c r="E218" i="3" s="1"/>
  <c r="AI31" i="3"/>
  <c r="AI67" i="3" s="1"/>
  <c r="E220" i="3" s="1"/>
  <c r="K117" i="1"/>
  <c r="L141" i="1"/>
  <c r="L33" i="1"/>
  <c r="L67" i="1"/>
  <c r="K124" i="1"/>
  <c r="L35" i="1"/>
  <c r="L64" i="1"/>
  <c r="K77" i="1"/>
  <c r="K129" i="1"/>
  <c r="K17" i="1"/>
  <c r="L31" i="1"/>
  <c r="K59" i="1"/>
  <c r="L139" i="1"/>
  <c r="K22" i="1"/>
  <c r="L65" i="1"/>
  <c r="K26" i="1"/>
  <c r="L28" i="1"/>
  <c r="L36" i="1"/>
  <c r="K134" i="1"/>
  <c r="L30" i="1"/>
  <c r="L38" i="1"/>
  <c r="L63" i="1"/>
  <c r="L133" i="1"/>
  <c r="K119" i="1"/>
  <c r="K128" i="1"/>
  <c r="L32" i="1"/>
  <c r="L60" i="1"/>
  <c r="L66" i="1"/>
  <c r="L76" i="1"/>
  <c r="K123" i="1"/>
  <c r="K140" i="1"/>
  <c r="L29" i="1"/>
  <c r="L37" i="1"/>
  <c r="L125" i="1"/>
  <c r="K130" i="1"/>
  <c r="K135" i="1"/>
  <c r="L34" i="1"/>
  <c r="L62" i="1"/>
  <c r="L78" i="1"/>
  <c r="I11" i="1"/>
  <c r="F27" i="1"/>
  <c r="G27" i="1" s="1"/>
  <c r="I27" i="1"/>
  <c r="I18" i="1"/>
  <c r="F18" i="1"/>
  <c r="G18" i="1" s="1"/>
  <c r="I28" i="1"/>
  <c r="F28" i="1"/>
  <c r="G28" i="1" s="1"/>
  <c r="I36" i="1"/>
  <c r="F36" i="1"/>
  <c r="G36" i="1" s="1"/>
  <c r="L69" i="1"/>
  <c r="K69" i="1"/>
  <c r="I12" i="1"/>
  <c r="F12" i="1"/>
  <c r="G12" i="1" s="1"/>
  <c r="I20" i="1"/>
  <c r="F20" i="1"/>
  <c r="G20" i="1" s="1"/>
  <c r="F33" i="1"/>
  <c r="G33" i="1" s="1"/>
  <c r="I33" i="1"/>
  <c r="L93" i="1"/>
  <c r="K93" i="1"/>
  <c r="I133" i="1"/>
  <c r="F133" i="1"/>
  <c r="F25" i="1"/>
  <c r="I25" i="1"/>
  <c r="I30" i="1"/>
  <c r="F30" i="1"/>
  <c r="F38" i="1"/>
  <c r="G38" i="1" s="1"/>
  <c r="I38" i="1"/>
  <c r="I66" i="1"/>
  <c r="I76" i="1"/>
  <c r="I86" i="1"/>
  <c r="I15" i="1"/>
  <c r="F23" i="1"/>
  <c r="G23" i="1" s="1"/>
  <c r="I23" i="1"/>
  <c r="I39" i="1"/>
  <c r="F39" i="1"/>
  <c r="G39" i="1" s="1"/>
  <c r="I60" i="1"/>
  <c r="I41" i="1"/>
  <c r="F41" i="1"/>
  <c r="F128" i="1"/>
  <c r="G128" i="1" s="1"/>
  <c r="I128" i="1"/>
  <c r="I17" i="1"/>
  <c r="I14" i="1"/>
  <c r="F14" i="1"/>
  <c r="G14" i="1" s="1"/>
  <c r="F17" i="1"/>
  <c r="K20" i="1"/>
  <c r="I22" i="1"/>
  <c r="F22" i="1"/>
  <c r="F35" i="1"/>
  <c r="G35" i="1" s="1"/>
  <c r="I35" i="1"/>
  <c r="I43" i="1"/>
  <c r="F43" i="1"/>
  <c r="I62" i="1"/>
  <c r="I123" i="1"/>
  <c r="F123" i="1"/>
  <c r="G123" i="1" s="1"/>
  <c r="I32" i="1"/>
  <c r="F32" i="1"/>
  <c r="G116" i="1"/>
  <c r="I16" i="1"/>
  <c r="F16" i="1"/>
  <c r="G16" i="1" s="1"/>
  <c r="I24" i="1"/>
  <c r="F24" i="1"/>
  <c r="F37" i="1"/>
  <c r="I37" i="1"/>
  <c r="I45" i="1"/>
  <c r="F45" i="1"/>
  <c r="G45" i="1" s="1"/>
  <c r="I13" i="1"/>
  <c r="F21" i="1"/>
  <c r="G21" i="1" s="1"/>
  <c r="I21" i="1"/>
  <c r="I34" i="1"/>
  <c r="F34" i="1"/>
  <c r="I94" i="1"/>
  <c r="K127" i="1"/>
  <c r="L127" i="1"/>
  <c r="F11" i="1"/>
  <c r="I19" i="1"/>
  <c r="F29" i="1"/>
  <c r="G29" i="1" s="1"/>
  <c r="I29" i="1"/>
  <c r="L85" i="1"/>
  <c r="K85" i="1"/>
  <c r="K24" i="1"/>
  <c r="I26" i="1"/>
  <c r="F26" i="1"/>
  <c r="F31" i="1"/>
  <c r="I31" i="1"/>
  <c r="L39" i="1"/>
  <c r="K39" i="1"/>
  <c r="I77" i="1"/>
  <c r="K12" i="1"/>
  <c r="K16" i="1"/>
  <c r="K18" i="1"/>
  <c r="I127" i="1"/>
  <c r="F127" i="1"/>
  <c r="G127" i="1" s="1"/>
  <c r="F138" i="1"/>
  <c r="G138" i="1" s="1"/>
  <c r="I138" i="1"/>
  <c r="F40" i="1"/>
  <c r="I84" i="1"/>
  <c r="I92" i="1"/>
  <c r="F108" i="1"/>
  <c r="G108" i="1" s="1"/>
  <c r="F110" i="1"/>
  <c r="J110" i="1" s="1"/>
  <c r="F112" i="1"/>
  <c r="G112" i="1" s="1"/>
  <c r="F114" i="1"/>
  <c r="G114" i="1" s="1"/>
  <c r="I121" i="1"/>
  <c r="F132" i="1"/>
  <c r="G132" i="1" s="1"/>
  <c r="I132" i="1"/>
  <c r="I137" i="1"/>
  <c r="F137" i="1"/>
  <c r="K14" i="1"/>
  <c r="K81" i="1"/>
  <c r="I85" i="1"/>
  <c r="K89" i="1"/>
  <c r="I93" i="1"/>
  <c r="F107" i="1"/>
  <c r="F109" i="1"/>
  <c r="G109" i="1" s="1"/>
  <c r="F111" i="1"/>
  <c r="F113" i="1"/>
  <c r="F115" i="1"/>
  <c r="I122" i="1"/>
  <c r="J122" i="1" s="1"/>
  <c r="F42" i="1"/>
  <c r="G42" i="1" s="1"/>
  <c r="F44" i="1"/>
  <c r="G44" i="1" s="1"/>
  <c r="F46" i="1"/>
  <c r="G46" i="1" s="1"/>
  <c r="K79" i="1"/>
  <c r="I83" i="1"/>
  <c r="K87" i="1"/>
  <c r="I91" i="1"/>
  <c r="I107" i="1"/>
  <c r="I109" i="1"/>
  <c r="I111" i="1"/>
  <c r="I113" i="1"/>
  <c r="I115" i="1"/>
  <c r="I120" i="1"/>
  <c r="J120" i="1" s="1"/>
  <c r="F121" i="1"/>
  <c r="G121" i="1" s="1"/>
  <c r="G122" i="1"/>
  <c r="F126" i="1"/>
  <c r="G126" i="1" s="1"/>
  <c r="I126" i="1"/>
  <c r="I131" i="1"/>
  <c r="F131" i="1"/>
  <c r="G131" i="1" s="1"/>
  <c r="F142" i="1"/>
  <c r="G142" i="1" s="1"/>
  <c r="I142" i="1"/>
  <c r="K25" i="1"/>
  <c r="K27" i="1"/>
  <c r="I82" i="1"/>
  <c r="I125" i="1"/>
  <c r="F125" i="1"/>
  <c r="I141" i="1"/>
  <c r="F141" i="1"/>
  <c r="K15" i="1"/>
  <c r="K19" i="1"/>
  <c r="L21" i="1"/>
  <c r="I68" i="1"/>
  <c r="I81" i="1"/>
  <c r="I89" i="1"/>
  <c r="I118" i="1"/>
  <c r="F130" i="1"/>
  <c r="I130" i="1"/>
  <c r="K132" i="1"/>
  <c r="I135" i="1"/>
  <c r="F135" i="1"/>
  <c r="G135" i="1" s="1"/>
  <c r="K137" i="1"/>
  <c r="K23" i="1"/>
  <c r="I64" i="1"/>
  <c r="I119" i="1"/>
  <c r="J119" i="1" s="1"/>
  <c r="G119" i="1"/>
  <c r="F136" i="1"/>
  <c r="G136" i="1" s="1"/>
  <c r="I136" i="1"/>
  <c r="K11" i="1"/>
  <c r="L13" i="1"/>
  <c r="K40" i="1"/>
  <c r="K41" i="1"/>
  <c r="K43" i="1"/>
  <c r="K45" i="1"/>
  <c r="I63" i="1"/>
  <c r="I80" i="1"/>
  <c r="I88" i="1"/>
  <c r="I117" i="1"/>
  <c r="F118" i="1"/>
  <c r="K121" i="1"/>
  <c r="F124" i="1"/>
  <c r="I124" i="1"/>
  <c r="K126" i="1"/>
  <c r="I129" i="1"/>
  <c r="F129" i="1"/>
  <c r="G129" i="1" s="1"/>
  <c r="K131" i="1"/>
  <c r="F140" i="1"/>
  <c r="I140" i="1"/>
  <c r="K142" i="1"/>
  <c r="I90" i="1"/>
  <c r="K138" i="1"/>
  <c r="K42" i="1"/>
  <c r="K44" i="1"/>
  <c r="K46" i="1"/>
  <c r="I59" i="1"/>
  <c r="I61" i="1"/>
  <c r="I78" i="1"/>
  <c r="I79" i="1"/>
  <c r="K83" i="1"/>
  <c r="I87" i="1"/>
  <c r="K91" i="1"/>
  <c r="I116" i="1"/>
  <c r="J116" i="1" s="1"/>
  <c r="F117" i="1"/>
  <c r="F134" i="1"/>
  <c r="G134" i="1" s="1"/>
  <c r="I134" i="1"/>
  <c r="K136" i="1"/>
  <c r="I139" i="1"/>
  <c r="F139" i="1"/>
  <c r="G139" i="1" s="1"/>
  <c r="K71" i="1"/>
  <c r="K73" i="1"/>
  <c r="K75" i="1"/>
  <c r="K107" i="1"/>
  <c r="K109" i="1"/>
  <c r="K111" i="1"/>
  <c r="K113" i="1"/>
  <c r="K115" i="1"/>
  <c r="K80" i="1"/>
  <c r="K82" i="1"/>
  <c r="K84" i="1"/>
  <c r="K86" i="1"/>
  <c r="K88" i="1"/>
  <c r="K90" i="1"/>
  <c r="K92" i="1"/>
  <c r="K94" i="1"/>
  <c r="K116" i="1"/>
  <c r="K118" i="1"/>
  <c r="K120" i="1"/>
  <c r="K122" i="1"/>
  <c r="K68" i="1"/>
  <c r="K70" i="1"/>
  <c r="K72" i="1"/>
  <c r="K74" i="1"/>
  <c r="K108" i="1"/>
  <c r="K110" i="1"/>
  <c r="K112" i="1"/>
  <c r="K114" i="1"/>
  <c r="M170" i="3"/>
  <c r="A25" i="7"/>
  <c r="A21" i="7"/>
  <c r="A170" i="3"/>
  <c r="A122" i="3"/>
  <c r="J19" i="1" l="1"/>
  <c r="M19" i="1" s="1"/>
  <c r="J13" i="1"/>
  <c r="M13" i="1" s="1"/>
  <c r="J15" i="1"/>
  <c r="J35" i="1"/>
  <c r="M35" i="1" s="1"/>
  <c r="J27" i="1"/>
  <c r="M27" i="1" s="1"/>
  <c r="J141" i="1"/>
  <c r="J111" i="1"/>
  <c r="J26" i="1"/>
  <c r="J118" i="1"/>
  <c r="J121" i="1"/>
  <c r="M121" i="1" s="1"/>
  <c r="J45" i="1"/>
  <c r="M45" i="1" s="1"/>
  <c r="J30" i="1"/>
  <c r="J36" i="1"/>
  <c r="M36" i="1" s="1"/>
  <c r="J41" i="1"/>
  <c r="J17" i="1"/>
  <c r="J125" i="1"/>
  <c r="G141" i="1"/>
  <c r="J137" i="1"/>
  <c r="J24" i="1"/>
  <c r="J43" i="1"/>
  <c r="J124" i="1"/>
  <c r="J37" i="1"/>
  <c r="J22" i="1"/>
  <c r="G137" i="1"/>
  <c r="J31" i="1"/>
  <c r="J32" i="1"/>
  <c r="J12" i="1"/>
  <c r="M12" i="1" s="1"/>
  <c r="J136" i="1"/>
  <c r="M136" i="1" s="1"/>
  <c r="J135" i="1"/>
  <c r="M135" i="1" s="1"/>
  <c r="J46" i="1"/>
  <c r="M46" i="1" s="1"/>
  <c r="J128" i="1"/>
  <c r="M128" i="1" s="1"/>
  <c r="G124" i="1"/>
  <c r="M119" i="1"/>
  <c r="G41" i="1"/>
  <c r="M15" i="1"/>
  <c r="J140" i="1"/>
  <c r="J142" i="1"/>
  <c r="M142" i="1" s="1"/>
  <c r="J29" i="1"/>
  <c r="M29" i="1" s="1"/>
  <c r="J16" i="1"/>
  <c r="M16" i="1" s="1"/>
  <c r="J130" i="1"/>
  <c r="G125" i="1"/>
  <c r="J127" i="1"/>
  <c r="M127" i="1" s="1"/>
  <c r="G37" i="1"/>
  <c r="G140" i="1"/>
  <c r="J107" i="1"/>
  <c r="J132" i="1"/>
  <c r="M132" i="1" s="1"/>
  <c r="J112" i="1"/>
  <c r="M112" i="1" s="1"/>
  <c r="J117" i="1"/>
  <c r="J108" i="1"/>
  <c r="M108" i="1" s="1"/>
  <c r="J34" i="1"/>
  <c r="G22" i="1"/>
  <c r="J129" i="1"/>
  <c r="M129" i="1" s="1"/>
  <c r="M122" i="1"/>
  <c r="J18" i="1"/>
  <c r="M18" i="1" s="1"/>
  <c r="J20" i="1"/>
  <c r="M20" i="1" s="1"/>
  <c r="G32" i="1"/>
  <c r="M116" i="1"/>
  <c r="J115" i="1"/>
  <c r="J133" i="1"/>
  <c r="J131" i="1"/>
  <c r="M131" i="1" s="1"/>
  <c r="G111" i="1"/>
  <c r="J123" i="1"/>
  <c r="M123" i="1" s="1"/>
  <c r="G117" i="1"/>
  <c r="J109" i="1"/>
  <c r="M109" i="1" s="1"/>
  <c r="J138" i="1"/>
  <c r="M138" i="1" s="1"/>
  <c r="J114" i="1"/>
  <c r="M114" i="1" s="1"/>
  <c r="G31" i="1"/>
  <c r="G34" i="1"/>
  <c r="G17" i="1"/>
  <c r="G30" i="1"/>
  <c r="G133" i="1"/>
  <c r="J33" i="1"/>
  <c r="M33" i="1" s="1"/>
  <c r="J28" i="1"/>
  <c r="M28" i="1" s="1"/>
  <c r="M120" i="1"/>
  <c r="G40" i="1"/>
  <c r="J39" i="1"/>
  <c r="M39" i="1" s="1"/>
  <c r="J139" i="1"/>
  <c r="M139" i="1" s="1"/>
  <c r="J126" i="1"/>
  <c r="M126" i="1" s="1"/>
  <c r="J44" i="1"/>
  <c r="M44" i="1" s="1"/>
  <c r="G24" i="1"/>
  <c r="G43" i="1"/>
  <c r="J23" i="1"/>
  <c r="M23" i="1" s="1"/>
  <c r="G11" i="1"/>
  <c r="G130" i="1"/>
  <c r="G115" i="1"/>
  <c r="G107" i="1"/>
  <c r="G110" i="1"/>
  <c r="M110" i="1" s="1"/>
  <c r="G25" i="1"/>
  <c r="J38" i="1"/>
  <c r="M38" i="1" s="1"/>
  <c r="J11" i="1"/>
  <c r="J134" i="1"/>
  <c r="M134" i="1" s="1"/>
  <c r="J42" i="1"/>
  <c r="M42" i="1" s="1"/>
  <c r="J113" i="1"/>
  <c r="J40" i="1"/>
  <c r="G26" i="1"/>
  <c r="M26" i="1" s="1"/>
  <c r="J21" i="1"/>
  <c r="M21" i="1" s="1"/>
  <c r="J25" i="1"/>
  <c r="G118" i="1"/>
  <c r="G113" i="1"/>
  <c r="J14" i="1"/>
  <c r="M14" i="1" s="1"/>
  <c r="A24" i="7"/>
  <c r="A23" i="7"/>
  <c r="A16" i="7"/>
  <c r="A17" i="7"/>
  <c r="G227" i="3"/>
  <c r="G224" i="3"/>
  <c r="G226" i="3"/>
  <c r="I163" i="3"/>
  <c r="G225" i="3" s="1"/>
  <c r="U116" i="3"/>
  <c r="U211" i="3"/>
  <c r="G221" i="3" s="1"/>
  <c r="I116" i="3"/>
  <c r="G222" i="3" s="1"/>
  <c r="N334" i="1"/>
  <c r="H334" i="1"/>
  <c r="D334" i="1"/>
  <c r="E334" i="1" s="1"/>
  <c r="L334" i="1"/>
  <c r="N333" i="1"/>
  <c r="H333" i="1"/>
  <c r="D333" i="1"/>
  <c r="E333" i="1" s="1"/>
  <c r="K333" i="1"/>
  <c r="N332" i="1"/>
  <c r="H332" i="1"/>
  <c r="D332" i="1"/>
  <c r="E332" i="1" s="1"/>
  <c r="K332" i="1"/>
  <c r="N331" i="1"/>
  <c r="H331" i="1"/>
  <c r="D331" i="1"/>
  <c r="E331" i="1" s="1"/>
  <c r="L331" i="1"/>
  <c r="N330" i="1"/>
  <c r="H330" i="1"/>
  <c r="D330" i="1"/>
  <c r="E330" i="1" s="1"/>
  <c r="K330" i="1"/>
  <c r="N329" i="1"/>
  <c r="H329" i="1"/>
  <c r="D329" i="1"/>
  <c r="E329" i="1" s="1"/>
  <c r="L329" i="1"/>
  <c r="N328" i="1"/>
  <c r="H328" i="1"/>
  <c r="D328" i="1"/>
  <c r="E328" i="1" s="1"/>
  <c r="K328" i="1"/>
  <c r="N327" i="1"/>
  <c r="H327" i="1"/>
  <c r="D327" i="1"/>
  <c r="E327" i="1" s="1"/>
  <c r="K327" i="1"/>
  <c r="N326" i="1"/>
  <c r="H326" i="1"/>
  <c r="D326" i="1"/>
  <c r="E326" i="1" s="1"/>
  <c r="K326" i="1"/>
  <c r="N325" i="1"/>
  <c r="H325" i="1"/>
  <c r="D325" i="1"/>
  <c r="E325" i="1" s="1"/>
  <c r="K325" i="1"/>
  <c r="N324" i="1"/>
  <c r="H324" i="1"/>
  <c r="D324" i="1"/>
  <c r="E324" i="1" s="1"/>
  <c r="K324" i="1"/>
  <c r="N323" i="1"/>
  <c r="H323" i="1"/>
  <c r="D323" i="1"/>
  <c r="E323" i="1" s="1"/>
  <c r="L323" i="1"/>
  <c r="N322" i="1"/>
  <c r="H322" i="1"/>
  <c r="D322" i="1"/>
  <c r="E322" i="1" s="1"/>
  <c r="K322" i="1"/>
  <c r="N321" i="1"/>
  <c r="H321" i="1"/>
  <c r="D321" i="1"/>
  <c r="E321" i="1" s="1"/>
  <c r="L321" i="1"/>
  <c r="N320" i="1"/>
  <c r="H320" i="1"/>
  <c r="D320" i="1"/>
  <c r="E320" i="1" s="1"/>
  <c r="K320" i="1"/>
  <c r="N319" i="1"/>
  <c r="H319" i="1"/>
  <c r="D319" i="1"/>
  <c r="E319" i="1" s="1"/>
  <c r="L319" i="1"/>
  <c r="N318" i="1"/>
  <c r="H318" i="1"/>
  <c r="D318" i="1"/>
  <c r="E318" i="1" s="1"/>
  <c r="K318" i="1"/>
  <c r="N317" i="1"/>
  <c r="H317" i="1"/>
  <c r="D317" i="1"/>
  <c r="E317" i="1" s="1"/>
  <c r="L317" i="1"/>
  <c r="N316" i="1"/>
  <c r="H316" i="1"/>
  <c r="D316" i="1"/>
  <c r="E316" i="1" s="1"/>
  <c r="K316" i="1"/>
  <c r="H315" i="1"/>
  <c r="D315" i="1"/>
  <c r="E315" i="1" s="1"/>
  <c r="L315" i="1"/>
  <c r="N314" i="1"/>
  <c r="H314" i="1"/>
  <c r="D314" i="1"/>
  <c r="E314" i="1" s="1"/>
  <c r="L314" i="1"/>
  <c r="N313" i="1"/>
  <c r="H313" i="1"/>
  <c r="D313" i="1"/>
  <c r="E313" i="1" s="1"/>
  <c r="L313" i="1"/>
  <c r="N312" i="1"/>
  <c r="H312" i="1"/>
  <c r="D312" i="1"/>
  <c r="E312" i="1" s="1"/>
  <c r="L312" i="1"/>
  <c r="N311" i="1"/>
  <c r="H311" i="1"/>
  <c r="D311" i="1"/>
  <c r="E311" i="1" s="1"/>
  <c r="L311" i="1"/>
  <c r="N310" i="1"/>
  <c r="H310" i="1"/>
  <c r="D310" i="1"/>
  <c r="E310" i="1" s="1"/>
  <c r="L310" i="1"/>
  <c r="N309" i="1"/>
  <c r="H309" i="1"/>
  <c r="D309" i="1"/>
  <c r="E309" i="1" s="1"/>
  <c r="L309" i="1"/>
  <c r="N308" i="1"/>
  <c r="H308" i="1"/>
  <c r="D308" i="1"/>
  <c r="E308" i="1" s="1"/>
  <c r="L308" i="1"/>
  <c r="H307" i="1"/>
  <c r="D307" i="1"/>
  <c r="E307" i="1" s="1"/>
  <c r="L307" i="1"/>
  <c r="N306" i="1"/>
  <c r="H306" i="1"/>
  <c r="D306" i="1"/>
  <c r="E306" i="1" s="1"/>
  <c r="L306" i="1"/>
  <c r="N305" i="1"/>
  <c r="H305" i="1"/>
  <c r="D305" i="1"/>
  <c r="E305" i="1" s="1"/>
  <c r="L305" i="1"/>
  <c r="N304" i="1"/>
  <c r="H304" i="1"/>
  <c r="D304" i="1"/>
  <c r="E304" i="1" s="1"/>
  <c r="L304" i="1"/>
  <c r="N303" i="1"/>
  <c r="H303" i="1"/>
  <c r="D303" i="1"/>
  <c r="E303" i="1" s="1"/>
  <c r="L303" i="1"/>
  <c r="N302" i="1"/>
  <c r="H302" i="1"/>
  <c r="D302" i="1"/>
  <c r="E302" i="1" s="1"/>
  <c r="L302" i="1"/>
  <c r="N301" i="1"/>
  <c r="H301" i="1"/>
  <c r="D301" i="1"/>
  <c r="E301" i="1" s="1"/>
  <c r="L301" i="1"/>
  <c r="N300" i="1"/>
  <c r="H300" i="1"/>
  <c r="D300" i="1"/>
  <c r="E300" i="1" s="1"/>
  <c r="L300" i="1"/>
  <c r="N299" i="1"/>
  <c r="H299" i="1"/>
  <c r="D299" i="1"/>
  <c r="E299" i="1" s="1"/>
  <c r="L299" i="1"/>
  <c r="J297" i="1"/>
  <c r="J296" i="1"/>
  <c r="I296" i="1"/>
  <c r="J295" i="1"/>
  <c r="I295" i="1"/>
  <c r="J294" i="1"/>
  <c r="I294" i="1"/>
  <c r="J293" i="1"/>
  <c r="I293" i="1"/>
  <c r="H293" i="1"/>
  <c r="L292" i="1"/>
  <c r="K292" i="1"/>
  <c r="I292" i="1"/>
  <c r="H292" i="1"/>
  <c r="G292" i="1"/>
  <c r="F292" i="1"/>
  <c r="AB81" i="3"/>
  <c r="AI81" i="3" s="1"/>
  <c r="AB82" i="3"/>
  <c r="AI82" i="3" s="1"/>
  <c r="AB83" i="3"/>
  <c r="AI83" i="3" s="1"/>
  <c r="AB84" i="3"/>
  <c r="AI84" i="3" s="1"/>
  <c r="AB85" i="3"/>
  <c r="AI85" i="3" s="1"/>
  <c r="AB86" i="3"/>
  <c r="AI86" i="3" s="1"/>
  <c r="AB87" i="3"/>
  <c r="AI87" i="3" s="1"/>
  <c r="AB88" i="3"/>
  <c r="AI88" i="3" s="1"/>
  <c r="AB89" i="3"/>
  <c r="AI89" i="3" s="1"/>
  <c r="AB90" i="3"/>
  <c r="AI90" i="3" s="1"/>
  <c r="AB91" i="3"/>
  <c r="AI91" i="3" s="1"/>
  <c r="AB92" i="3"/>
  <c r="AI92" i="3" s="1"/>
  <c r="AB93" i="3"/>
  <c r="AI93" i="3" s="1"/>
  <c r="AB94" i="3"/>
  <c r="AI94" i="3" s="1"/>
  <c r="AB95" i="3"/>
  <c r="AI95" i="3" s="1"/>
  <c r="AB96" i="3"/>
  <c r="AI96" i="3" s="1"/>
  <c r="AB97" i="3"/>
  <c r="AI97" i="3" s="1"/>
  <c r="AB98" i="3"/>
  <c r="AI98" i="3" s="1"/>
  <c r="AB99" i="3"/>
  <c r="AI99" i="3" s="1"/>
  <c r="AB100" i="3"/>
  <c r="AI100" i="3" s="1"/>
  <c r="AB101" i="3"/>
  <c r="AI101" i="3" s="1"/>
  <c r="AB102" i="3"/>
  <c r="AI102" i="3" s="1"/>
  <c r="AB103" i="3"/>
  <c r="AI103" i="3" s="1"/>
  <c r="AB104" i="3"/>
  <c r="AI104" i="3" s="1"/>
  <c r="AB105" i="3"/>
  <c r="AI105" i="3" s="1"/>
  <c r="AB106" i="3"/>
  <c r="AI106" i="3" s="1"/>
  <c r="AB107" i="3"/>
  <c r="AI107" i="3" s="1"/>
  <c r="AB108" i="3"/>
  <c r="AI108" i="3" s="1"/>
  <c r="AB109" i="3"/>
  <c r="AI109" i="3" s="1"/>
  <c r="AB110" i="3"/>
  <c r="AI110" i="3" s="1"/>
  <c r="AB111" i="3"/>
  <c r="AI111" i="3" s="1"/>
  <c r="AB112" i="3"/>
  <c r="AI112" i="3" s="1"/>
  <c r="AB113" i="3"/>
  <c r="AI113" i="3" s="1"/>
  <c r="AB114" i="3"/>
  <c r="AI114" i="3" s="1"/>
  <c r="AB115" i="3"/>
  <c r="AI115" i="3" s="1"/>
  <c r="AB80" i="3"/>
  <c r="AI80" i="3" s="1"/>
  <c r="A223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W101" i="3" s="1"/>
  <c r="P102" i="3"/>
  <c r="W102" i="3" s="1"/>
  <c r="P103" i="3"/>
  <c r="W103" i="3" s="1"/>
  <c r="P104" i="3"/>
  <c r="W104" i="3" s="1"/>
  <c r="P105" i="3"/>
  <c r="W105" i="3" s="1"/>
  <c r="P106" i="3"/>
  <c r="W106" i="3" s="1"/>
  <c r="P107" i="3"/>
  <c r="W107" i="3" s="1"/>
  <c r="P108" i="3"/>
  <c r="W108" i="3" s="1"/>
  <c r="P109" i="3"/>
  <c r="W109" i="3" s="1"/>
  <c r="P110" i="3"/>
  <c r="W110" i="3" s="1"/>
  <c r="P111" i="3"/>
  <c r="P112" i="3"/>
  <c r="P113" i="3"/>
  <c r="P114" i="3"/>
  <c r="W114" i="3" s="1"/>
  <c r="P115" i="3"/>
  <c r="W115" i="3" s="1"/>
  <c r="P80" i="3"/>
  <c r="W80" i="3" s="1"/>
  <c r="T116" i="3"/>
  <c r="V118" i="3" s="1"/>
  <c r="P77" i="3"/>
  <c r="N286" i="1"/>
  <c r="H286" i="1"/>
  <c r="D286" i="1"/>
  <c r="E286" i="1" s="1"/>
  <c r="C74" i="9" s="1"/>
  <c r="L286" i="1"/>
  <c r="N285" i="1"/>
  <c r="H285" i="1"/>
  <c r="D285" i="1"/>
  <c r="E285" i="1" s="1"/>
  <c r="C73" i="9" s="1"/>
  <c r="K285" i="1"/>
  <c r="N284" i="1"/>
  <c r="H284" i="1"/>
  <c r="D284" i="1"/>
  <c r="E284" i="1" s="1"/>
  <c r="C72" i="9" s="1"/>
  <c r="K284" i="1"/>
  <c r="N283" i="1"/>
  <c r="H283" i="1"/>
  <c r="D283" i="1"/>
  <c r="E283" i="1" s="1"/>
  <c r="C71" i="9" s="1"/>
  <c r="K283" i="1"/>
  <c r="N282" i="1"/>
  <c r="H282" i="1"/>
  <c r="D282" i="1"/>
  <c r="E282" i="1" s="1"/>
  <c r="C70" i="9" s="1"/>
  <c r="K282" i="1"/>
  <c r="N281" i="1"/>
  <c r="H281" i="1"/>
  <c r="D281" i="1"/>
  <c r="E281" i="1" s="1"/>
  <c r="C69" i="9" s="1"/>
  <c r="K281" i="1"/>
  <c r="N280" i="1"/>
  <c r="H280" i="1"/>
  <c r="D280" i="1"/>
  <c r="E280" i="1" s="1"/>
  <c r="C68" i="9" s="1"/>
  <c r="K280" i="1"/>
  <c r="N279" i="1"/>
  <c r="H279" i="1"/>
  <c r="D279" i="1"/>
  <c r="E279" i="1" s="1"/>
  <c r="C67" i="9" s="1"/>
  <c r="L279" i="1"/>
  <c r="N278" i="1"/>
  <c r="H278" i="1"/>
  <c r="D278" i="1"/>
  <c r="E278" i="1" s="1"/>
  <c r="C66" i="9" s="1"/>
  <c r="K278" i="1"/>
  <c r="N277" i="1"/>
  <c r="H277" i="1"/>
  <c r="D277" i="1"/>
  <c r="E277" i="1" s="1"/>
  <c r="C65" i="9" s="1"/>
  <c r="L277" i="1"/>
  <c r="N276" i="1"/>
  <c r="H276" i="1"/>
  <c r="D276" i="1"/>
  <c r="E276" i="1" s="1"/>
  <c r="C64" i="9" s="1"/>
  <c r="K276" i="1"/>
  <c r="N275" i="1"/>
  <c r="H275" i="1"/>
  <c r="D275" i="1"/>
  <c r="E275" i="1" s="1"/>
  <c r="C63" i="9" s="1"/>
  <c r="K275" i="1"/>
  <c r="N274" i="1"/>
  <c r="H274" i="1"/>
  <c r="D274" i="1"/>
  <c r="E274" i="1" s="1"/>
  <c r="C62" i="9" s="1"/>
  <c r="K274" i="1"/>
  <c r="N273" i="1"/>
  <c r="H273" i="1"/>
  <c r="D273" i="1"/>
  <c r="E273" i="1" s="1"/>
  <c r="C61" i="9" s="1"/>
  <c r="K273" i="1"/>
  <c r="N272" i="1"/>
  <c r="H272" i="1"/>
  <c r="D272" i="1"/>
  <c r="E272" i="1" s="1"/>
  <c r="C60" i="9" s="1"/>
  <c r="K272" i="1"/>
  <c r="N271" i="1"/>
  <c r="H271" i="1"/>
  <c r="D271" i="1"/>
  <c r="E271" i="1" s="1"/>
  <c r="C59" i="9" s="1"/>
  <c r="L271" i="1"/>
  <c r="N270" i="1"/>
  <c r="H270" i="1"/>
  <c r="D270" i="1"/>
  <c r="E270" i="1" s="1"/>
  <c r="C58" i="9" s="1"/>
  <c r="K270" i="1"/>
  <c r="N269" i="1"/>
  <c r="H269" i="1"/>
  <c r="D269" i="1"/>
  <c r="E269" i="1" s="1"/>
  <c r="C57" i="9" s="1"/>
  <c r="K269" i="1"/>
  <c r="N268" i="1"/>
  <c r="L268" i="1"/>
  <c r="H268" i="1"/>
  <c r="D268" i="1"/>
  <c r="E268" i="1" s="1"/>
  <c r="C56" i="9" s="1"/>
  <c r="K268" i="1"/>
  <c r="H267" i="1"/>
  <c r="D267" i="1"/>
  <c r="E267" i="1" s="1"/>
  <c r="C55" i="9" s="1"/>
  <c r="L267" i="1"/>
  <c r="N266" i="1"/>
  <c r="H266" i="1"/>
  <c r="D266" i="1"/>
  <c r="E266" i="1" s="1"/>
  <c r="C54" i="9" s="1"/>
  <c r="L266" i="1"/>
  <c r="N265" i="1"/>
  <c r="H265" i="1"/>
  <c r="D265" i="1"/>
  <c r="E265" i="1" s="1"/>
  <c r="C53" i="9" s="1"/>
  <c r="L265" i="1"/>
  <c r="N264" i="1"/>
  <c r="H264" i="1"/>
  <c r="D264" i="1"/>
  <c r="E264" i="1" s="1"/>
  <c r="C52" i="9" s="1"/>
  <c r="L264" i="1"/>
  <c r="N263" i="1"/>
  <c r="H263" i="1"/>
  <c r="D263" i="1"/>
  <c r="E263" i="1" s="1"/>
  <c r="C51" i="9" s="1"/>
  <c r="L263" i="1"/>
  <c r="N262" i="1"/>
  <c r="H262" i="1"/>
  <c r="D262" i="1"/>
  <c r="E262" i="1" s="1"/>
  <c r="C50" i="9" s="1"/>
  <c r="L262" i="1"/>
  <c r="N261" i="1"/>
  <c r="H261" i="1"/>
  <c r="D261" i="1"/>
  <c r="E261" i="1" s="1"/>
  <c r="C49" i="9" s="1"/>
  <c r="L261" i="1"/>
  <c r="N260" i="1"/>
  <c r="K260" i="1"/>
  <c r="H260" i="1"/>
  <c r="D260" i="1"/>
  <c r="E260" i="1" s="1"/>
  <c r="L260" i="1"/>
  <c r="H259" i="1"/>
  <c r="D259" i="1"/>
  <c r="E259" i="1" s="1"/>
  <c r="L259" i="1"/>
  <c r="N258" i="1"/>
  <c r="H258" i="1"/>
  <c r="D258" i="1"/>
  <c r="E258" i="1" s="1"/>
  <c r="L258" i="1"/>
  <c r="N257" i="1"/>
  <c r="H257" i="1"/>
  <c r="D257" i="1"/>
  <c r="E257" i="1" s="1"/>
  <c r="L257" i="1"/>
  <c r="N256" i="1"/>
  <c r="H256" i="1"/>
  <c r="D256" i="1"/>
  <c r="E256" i="1" s="1"/>
  <c r="L256" i="1"/>
  <c r="N255" i="1"/>
  <c r="H255" i="1"/>
  <c r="D255" i="1"/>
  <c r="E255" i="1" s="1"/>
  <c r="L255" i="1"/>
  <c r="N254" i="1"/>
  <c r="H254" i="1"/>
  <c r="D254" i="1"/>
  <c r="E254" i="1" s="1"/>
  <c r="L254" i="1"/>
  <c r="N253" i="1"/>
  <c r="H253" i="1"/>
  <c r="D253" i="1"/>
  <c r="E253" i="1" s="1"/>
  <c r="L253" i="1"/>
  <c r="N252" i="1"/>
  <c r="H252" i="1"/>
  <c r="D252" i="1"/>
  <c r="E252" i="1" s="1"/>
  <c r="L252" i="1"/>
  <c r="N251" i="1"/>
  <c r="H251" i="1"/>
  <c r="D251" i="1"/>
  <c r="E251" i="1" s="1"/>
  <c r="L251" i="1"/>
  <c r="J249" i="1"/>
  <c r="J248" i="1"/>
  <c r="I248" i="1"/>
  <c r="J247" i="1"/>
  <c r="I247" i="1"/>
  <c r="J246" i="1"/>
  <c r="I246" i="1"/>
  <c r="J245" i="1"/>
  <c r="I245" i="1"/>
  <c r="H245" i="1"/>
  <c r="L244" i="1"/>
  <c r="K244" i="1"/>
  <c r="I244" i="1"/>
  <c r="H244" i="1"/>
  <c r="G244" i="1"/>
  <c r="F244" i="1"/>
  <c r="M107" i="1" l="1"/>
  <c r="M141" i="1"/>
  <c r="P116" i="3"/>
  <c r="M17" i="1"/>
  <c r="M118" i="1"/>
  <c r="G223" i="3"/>
  <c r="G228" i="3" s="1"/>
  <c r="M111" i="1"/>
  <c r="M24" i="1"/>
  <c r="W92" i="3"/>
  <c r="W99" i="3"/>
  <c r="W91" i="3"/>
  <c r="W83" i="3"/>
  <c r="W100" i="3"/>
  <c r="W84" i="3"/>
  <c r="W98" i="3"/>
  <c r="W90" i="3"/>
  <c r="W82" i="3"/>
  <c r="W85" i="3"/>
  <c r="W81" i="3"/>
  <c r="W112" i="3"/>
  <c r="W96" i="3"/>
  <c r="W88" i="3"/>
  <c r="W93" i="3"/>
  <c r="W97" i="3"/>
  <c r="W111" i="3"/>
  <c r="W95" i="3"/>
  <c r="W87" i="3"/>
  <c r="W113" i="3"/>
  <c r="W89" i="3"/>
  <c r="W94" i="3"/>
  <c r="W86" i="3"/>
  <c r="M37" i="1"/>
  <c r="M41" i="1"/>
  <c r="M43" i="1"/>
  <c r="M124" i="1"/>
  <c r="M137" i="1"/>
  <c r="M30" i="1"/>
  <c r="M115" i="1"/>
  <c r="M32" i="1"/>
  <c r="L318" i="1"/>
  <c r="M31" i="1"/>
  <c r="M125" i="1"/>
  <c r="M133" i="1"/>
  <c r="L328" i="1"/>
  <c r="M117" i="1"/>
  <c r="L272" i="1"/>
  <c r="M22" i="1"/>
  <c r="L330" i="1"/>
  <c r="M140" i="1"/>
  <c r="M40" i="1"/>
  <c r="M34" i="1"/>
  <c r="M130" i="1"/>
  <c r="M11" i="1"/>
  <c r="L316" i="1"/>
  <c r="M25" i="1"/>
  <c r="M113" i="1"/>
  <c r="L274" i="1"/>
  <c r="L320" i="1"/>
  <c r="F224" i="3"/>
  <c r="F223" i="3"/>
  <c r="AI116" i="3"/>
  <c r="L326" i="1"/>
  <c r="L332" i="1"/>
  <c r="I299" i="1"/>
  <c r="I301" i="1"/>
  <c r="I303" i="1"/>
  <c r="I305" i="1"/>
  <c r="I307" i="1"/>
  <c r="K309" i="1"/>
  <c r="L322" i="1"/>
  <c r="K313" i="1"/>
  <c r="L324" i="1"/>
  <c r="I311" i="1"/>
  <c r="I319" i="1"/>
  <c r="I328" i="1"/>
  <c r="I331" i="1"/>
  <c r="I315" i="1"/>
  <c r="I317" i="1"/>
  <c r="I326" i="1"/>
  <c r="I333" i="1"/>
  <c r="I308" i="1"/>
  <c r="I321" i="1"/>
  <c r="I330" i="1"/>
  <c r="I316" i="1"/>
  <c r="I314" i="1"/>
  <c r="I318" i="1"/>
  <c r="I325" i="1"/>
  <c r="I334" i="1"/>
  <c r="I332" i="1"/>
  <c r="I320" i="1"/>
  <c r="I327" i="1"/>
  <c r="I313" i="1"/>
  <c r="I324" i="1"/>
  <c r="I310" i="1"/>
  <c r="I312" i="1"/>
  <c r="I323" i="1"/>
  <c r="I309" i="1"/>
  <c r="I322" i="1"/>
  <c r="I329" i="1"/>
  <c r="K329" i="1"/>
  <c r="K311" i="1"/>
  <c r="K315" i="1"/>
  <c r="L325" i="1"/>
  <c r="L327" i="1"/>
  <c r="L333" i="1"/>
  <c r="K299" i="1"/>
  <c r="K301" i="1"/>
  <c r="K303" i="1"/>
  <c r="K305" i="1"/>
  <c r="K307" i="1"/>
  <c r="K317" i="1"/>
  <c r="K319" i="1"/>
  <c r="K321" i="1"/>
  <c r="K323" i="1"/>
  <c r="I300" i="1"/>
  <c r="I302" i="1"/>
  <c r="I304" i="1"/>
  <c r="I306" i="1"/>
  <c r="K334" i="1"/>
  <c r="K331" i="1"/>
  <c r="K308" i="1"/>
  <c r="K310" i="1"/>
  <c r="K312" i="1"/>
  <c r="K314" i="1"/>
  <c r="K300" i="1"/>
  <c r="K302" i="1"/>
  <c r="K304" i="1"/>
  <c r="K306" i="1"/>
  <c r="AB116" i="3"/>
  <c r="L282" i="1"/>
  <c r="L278" i="1"/>
  <c r="L280" i="1"/>
  <c r="K277" i="1"/>
  <c r="L284" i="1"/>
  <c r="K279" i="1"/>
  <c r="K271" i="1"/>
  <c r="L276" i="1"/>
  <c r="L270" i="1"/>
  <c r="I261" i="1"/>
  <c r="I267" i="1"/>
  <c r="I281" i="1"/>
  <c r="I283" i="1"/>
  <c r="I260" i="1"/>
  <c r="I268" i="1"/>
  <c r="I273" i="1"/>
  <c r="I285" i="1"/>
  <c r="I259" i="1"/>
  <c r="I265" i="1"/>
  <c r="I278" i="1"/>
  <c r="I251" i="1"/>
  <c r="I262" i="1"/>
  <c r="I266" i="1"/>
  <c r="I280" i="1"/>
  <c r="I253" i="1"/>
  <c r="I255" i="1"/>
  <c r="I272" i="1"/>
  <c r="I284" i="1"/>
  <c r="I263" i="1"/>
  <c r="I269" i="1"/>
  <c r="I276" i="1"/>
  <c r="I271" i="1"/>
  <c r="I264" i="1"/>
  <c r="I270" i="1"/>
  <c r="I275" i="1"/>
  <c r="I277" i="1"/>
  <c r="I282" i="1"/>
  <c r="I257" i="1"/>
  <c r="I274" i="1"/>
  <c r="I279" i="1"/>
  <c r="I286" i="1"/>
  <c r="K261" i="1"/>
  <c r="K263" i="1"/>
  <c r="K265" i="1"/>
  <c r="K267" i="1"/>
  <c r="L269" i="1"/>
  <c r="L273" i="1"/>
  <c r="L275" i="1"/>
  <c r="L281" i="1"/>
  <c r="L283" i="1"/>
  <c r="L285" i="1"/>
  <c r="K251" i="1"/>
  <c r="K253" i="1"/>
  <c r="K255" i="1"/>
  <c r="K257" i="1"/>
  <c r="K259" i="1"/>
  <c r="I252" i="1"/>
  <c r="I254" i="1"/>
  <c r="I256" i="1"/>
  <c r="I258" i="1"/>
  <c r="K286" i="1"/>
  <c r="K262" i="1"/>
  <c r="K264" i="1"/>
  <c r="K266" i="1"/>
  <c r="K252" i="1"/>
  <c r="K254" i="1"/>
  <c r="K256" i="1"/>
  <c r="K258" i="1"/>
  <c r="H224" i="3" l="1"/>
  <c r="E224" i="3"/>
  <c r="H223" i="3"/>
  <c r="W116" i="3"/>
  <c r="A227" i="3"/>
  <c r="A221" i="3"/>
  <c r="D176" i="3"/>
  <c r="K176" i="3" s="1"/>
  <c r="D177" i="3"/>
  <c r="K177" i="3" s="1"/>
  <c r="D178" i="3"/>
  <c r="K178" i="3" s="1"/>
  <c r="D179" i="3"/>
  <c r="K179" i="3" s="1"/>
  <c r="D180" i="3"/>
  <c r="K180" i="3" s="1"/>
  <c r="D181" i="3"/>
  <c r="K181" i="3" s="1"/>
  <c r="D182" i="3"/>
  <c r="K182" i="3" s="1"/>
  <c r="D183" i="3"/>
  <c r="K183" i="3" s="1"/>
  <c r="D184" i="3"/>
  <c r="K184" i="3" s="1"/>
  <c r="D185" i="3"/>
  <c r="K185" i="3" s="1"/>
  <c r="D186" i="3"/>
  <c r="K186" i="3" s="1"/>
  <c r="D187" i="3"/>
  <c r="K187" i="3" s="1"/>
  <c r="D188" i="3"/>
  <c r="K188" i="3" s="1"/>
  <c r="D189" i="3"/>
  <c r="K189" i="3" s="1"/>
  <c r="D190" i="3"/>
  <c r="K190" i="3" s="1"/>
  <c r="D191" i="3"/>
  <c r="K191" i="3" s="1"/>
  <c r="D192" i="3"/>
  <c r="K192" i="3" s="1"/>
  <c r="D193" i="3"/>
  <c r="K193" i="3" s="1"/>
  <c r="D194" i="3"/>
  <c r="K194" i="3" s="1"/>
  <c r="D195" i="3"/>
  <c r="K195" i="3" s="1"/>
  <c r="D196" i="3"/>
  <c r="K196" i="3" s="1"/>
  <c r="D197" i="3"/>
  <c r="K197" i="3" s="1"/>
  <c r="D198" i="3"/>
  <c r="K198" i="3" s="1"/>
  <c r="D199" i="3"/>
  <c r="K199" i="3" s="1"/>
  <c r="D200" i="3"/>
  <c r="K200" i="3" s="1"/>
  <c r="D201" i="3"/>
  <c r="K201" i="3" s="1"/>
  <c r="D202" i="3"/>
  <c r="K202" i="3" s="1"/>
  <c r="D203" i="3"/>
  <c r="K203" i="3" s="1"/>
  <c r="D204" i="3"/>
  <c r="K204" i="3" s="1"/>
  <c r="D205" i="3"/>
  <c r="K205" i="3" s="1"/>
  <c r="D206" i="3"/>
  <c r="K206" i="3" s="1"/>
  <c r="D207" i="3"/>
  <c r="K207" i="3" s="1"/>
  <c r="D208" i="3"/>
  <c r="K208" i="3" s="1"/>
  <c r="D209" i="3"/>
  <c r="K209" i="3" s="1"/>
  <c r="D210" i="3"/>
  <c r="K210" i="3" s="1"/>
  <c r="D175" i="3"/>
  <c r="K175" i="3" s="1"/>
  <c r="H211" i="3"/>
  <c r="J213" i="3" s="1"/>
  <c r="P210" i="3"/>
  <c r="W210" i="3" s="1"/>
  <c r="P176" i="3"/>
  <c r="W176" i="3" s="1"/>
  <c r="P177" i="3"/>
  <c r="W177" i="3" s="1"/>
  <c r="P178" i="3"/>
  <c r="W178" i="3" s="1"/>
  <c r="P179" i="3"/>
  <c r="W179" i="3" s="1"/>
  <c r="P180" i="3"/>
  <c r="W180" i="3" s="1"/>
  <c r="P181" i="3"/>
  <c r="W181" i="3" s="1"/>
  <c r="P182" i="3"/>
  <c r="W182" i="3" s="1"/>
  <c r="P183" i="3"/>
  <c r="W183" i="3" s="1"/>
  <c r="P184" i="3"/>
  <c r="W184" i="3" s="1"/>
  <c r="P185" i="3"/>
  <c r="W185" i="3" s="1"/>
  <c r="P186" i="3"/>
  <c r="W186" i="3" s="1"/>
  <c r="P187" i="3"/>
  <c r="W187" i="3" s="1"/>
  <c r="P188" i="3"/>
  <c r="W188" i="3" s="1"/>
  <c r="P189" i="3"/>
  <c r="W189" i="3" s="1"/>
  <c r="P190" i="3"/>
  <c r="W190" i="3" s="1"/>
  <c r="P191" i="3"/>
  <c r="W191" i="3" s="1"/>
  <c r="P192" i="3"/>
  <c r="W192" i="3" s="1"/>
  <c r="P193" i="3"/>
  <c r="W193" i="3" s="1"/>
  <c r="P194" i="3"/>
  <c r="W194" i="3" s="1"/>
  <c r="P195" i="3"/>
  <c r="W195" i="3" s="1"/>
  <c r="P196" i="3"/>
  <c r="W196" i="3" s="1"/>
  <c r="P197" i="3"/>
  <c r="W197" i="3" s="1"/>
  <c r="P198" i="3"/>
  <c r="W198" i="3" s="1"/>
  <c r="P199" i="3"/>
  <c r="W199" i="3" s="1"/>
  <c r="P200" i="3"/>
  <c r="W200" i="3" s="1"/>
  <c r="P201" i="3"/>
  <c r="W201" i="3" s="1"/>
  <c r="P202" i="3"/>
  <c r="W202" i="3" s="1"/>
  <c r="P203" i="3"/>
  <c r="W203" i="3" s="1"/>
  <c r="P204" i="3"/>
  <c r="W204" i="3" s="1"/>
  <c r="P205" i="3"/>
  <c r="W205" i="3" s="1"/>
  <c r="P206" i="3"/>
  <c r="W206" i="3" s="1"/>
  <c r="P207" i="3"/>
  <c r="W207" i="3" s="1"/>
  <c r="P208" i="3"/>
  <c r="W208" i="3" s="1"/>
  <c r="P209" i="3"/>
  <c r="W209" i="3" s="1"/>
  <c r="P175" i="3"/>
  <c r="W175" i="3" s="1"/>
  <c r="N478" i="1"/>
  <c r="H478" i="1"/>
  <c r="D478" i="1"/>
  <c r="E478" i="1" s="1"/>
  <c r="L478" i="1"/>
  <c r="N477" i="1"/>
  <c r="H477" i="1"/>
  <c r="D477" i="1"/>
  <c r="E477" i="1" s="1"/>
  <c r="L477" i="1"/>
  <c r="N476" i="1"/>
  <c r="H476" i="1"/>
  <c r="D476" i="1"/>
  <c r="E476" i="1" s="1"/>
  <c r="K476" i="1"/>
  <c r="N475" i="1"/>
  <c r="H475" i="1"/>
  <c r="D475" i="1"/>
  <c r="E475" i="1" s="1"/>
  <c r="L475" i="1"/>
  <c r="N474" i="1"/>
  <c r="H474" i="1"/>
  <c r="D474" i="1"/>
  <c r="E474" i="1" s="1"/>
  <c r="K474" i="1"/>
  <c r="N473" i="1"/>
  <c r="H473" i="1"/>
  <c r="D473" i="1"/>
  <c r="E473" i="1" s="1"/>
  <c r="L473" i="1"/>
  <c r="N472" i="1"/>
  <c r="H472" i="1"/>
  <c r="D472" i="1"/>
  <c r="E472" i="1" s="1"/>
  <c r="K472" i="1"/>
  <c r="N471" i="1"/>
  <c r="H471" i="1"/>
  <c r="D471" i="1"/>
  <c r="E471" i="1" s="1"/>
  <c r="L471" i="1"/>
  <c r="N470" i="1"/>
  <c r="H470" i="1"/>
  <c r="D470" i="1"/>
  <c r="E470" i="1" s="1"/>
  <c r="K470" i="1"/>
  <c r="N469" i="1"/>
  <c r="H469" i="1"/>
  <c r="D469" i="1"/>
  <c r="E469" i="1" s="1"/>
  <c r="L469" i="1"/>
  <c r="N468" i="1"/>
  <c r="H468" i="1"/>
  <c r="D468" i="1"/>
  <c r="E468" i="1" s="1"/>
  <c r="K468" i="1"/>
  <c r="N467" i="1"/>
  <c r="H467" i="1"/>
  <c r="D467" i="1"/>
  <c r="E467" i="1" s="1"/>
  <c r="L467" i="1"/>
  <c r="N466" i="1"/>
  <c r="H466" i="1"/>
  <c r="D466" i="1"/>
  <c r="E466" i="1" s="1"/>
  <c r="K466" i="1"/>
  <c r="N465" i="1"/>
  <c r="H465" i="1"/>
  <c r="D465" i="1"/>
  <c r="E465" i="1" s="1"/>
  <c r="L465" i="1"/>
  <c r="N464" i="1"/>
  <c r="H464" i="1"/>
  <c r="D464" i="1"/>
  <c r="E464" i="1" s="1"/>
  <c r="K464" i="1"/>
  <c r="N463" i="1"/>
  <c r="H463" i="1"/>
  <c r="D463" i="1"/>
  <c r="E463" i="1" s="1"/>
  <c r="L463" i="1"/>
  <c r="N462" i="1"/>
  <c r="H462" i="1"/>
  <c r="D462" i="1"/>
  <c r="E462" i="1" s="1"/>
  <c r="K462" i="1"/>
  <c r="N461" i="1"/>
  <c r="H461" i="1"/>
  <c r="D461" i="1"/>
  <c r="E461" i="1" s="1"/>
  <c r="L461" i="1"/>
  <c r="N460" i="1"/>
  <c r="H460" i="1"/>
  <c r="D460" i="1"/>
  <c r="E460" i="1" s="1"/>
  <c r="K460" i="1"/>
  <c r="H459" i="1"/>
  <c r="D459" i="1"/>
  <c r="E459" i="1" s="1"/>
  <c r="K459" i="1"/>
  <c r="N458" i="1"/>
  <c r="H458" i="1"/>
  <c r="D458" i="1"/>
  <c r="E458" i="1" s="1"/>
  <c r="F458" i="1" s="1"/>
  <c r="L458" i="1"/>
  <c r="N457" i="1"/>
  <c r="H457" i="1"/>
  <c r="D457" i="1"/>
  <c r="E457" i="1" s="1"/>
  <c r="K457" i="1"/>
  <c r="N456" i="1"/>
  <c r="H456" i="1"/>
  <c r="D456" i="1"/>
  <c r="E456" i="1" s="1"/>
  <c r="F456" i="1" s="1"/>
  <c r="L456" i="1"/>
  <c r="N455" i="1"/>
  <c r="H455" i="1"/>
  <c r="D455" i="1"/>
  <c r="E455" i="1" s="1"/>
  <c r="K455" i="1"/>
  <c r="N454" i="1"/>
  <c r="H454" i="1"/>
  <c r="D454" i="1"/>
  <c r="E454" i="1" s="1"/>
  <c r="F454" i="1" s="1"/>
  <c r="L454" i="1"/>
  <c r="N453" i="1"/>
  <c r="H453" i="1"/>
  <c r="D453" i="1"/>
  <c r="E453" i="1" s="1"/>
  <c r="K453" i="1"/>
  <c r="N452" i="1"/>
  <c r="H452" i="1"/>
  <c r="D452" i="1"/>
  <c r="E452" i="1" s="1"/>
  <c r="F452" i="1" s="1"/>
  <c r="L452" i="1"/>
  <c r="H451" i="1"/>
  <c r="D451" i="1"/>
  <c r="E451" i="1" s="1"/>
  <c r="K451" i="1"/>
  <c r="N450" i="1"/>
  <c r="H450" i="1"/>
  <c r="D450" i="1"/>
  <c r="E450" i="1" s="1"/>
  <c r="K450" i="1"/>
  <c r="N449" i="1"/>
  <c r="H449" i="1"/>
  <c r="D449" i="1"/>
  <c r="E449" i="1" s="1"/>
  <c r="K449" i="1"/>
  <c r="N448" i="1"/>
  <c r="H448" i="1"/>
  <c r="D448" i="1"/>
  <c r="E448" i="1" s="1"/>
  <c r="K448" i="1"/>
  <c r="N447" i="1"/>
  <c r="H447" i="1"/>
  <c r="D447" i="1"/>
  <c r="E447" i="1" s="1"/>
  <c r="K447" i="1"/>
  <c r="N446" i="1"/>
  <c r="H446" i="1"/>
  <c r="D446" i="1"/>
  <c r="E446" i="1" s="1"/>
  <c r="K446" i="1"/>
  <c r="N445" i="1"/>
  <c r="H445" i="1"/>
  <c r="D445" i="1"/>
  <c r="E445" i="1" s="1"/>
  <c r="K445" i="1"/>
  <c r="N444" i="1"/>
  <c r="H444" i="1"/>
  <c r="D444" i="1"/>
  <c r="E444" i="1" s="1"/>
  <c r="K444" i="1"/>
  <c r="N443" i="1"/>
  <c r="H443" i="1"/>
  <c r="D443" i="1"/>
  <c r="E443" i="1" s="1"/>
  <c r="K443" i="1"/>
  <c r="J441" i="1"/>
  <c r="J440" i="1"/>
  <c r="I440" i="1"/>
  <c r="J439" i="1"/>
  <c r="I439" i="1"/>
  <c r="J438" i="1"/>
  <c r="I438" i="1"/>
  <c r="J437" i="1"/>
  <c r="I437" i="1"/>
  <c r="H437" i="1"/>
  <c r="L436" i="1"/>
  <c r="K436" i="1"/>
  <c r="I436" i="1"/>
  <c r="H436" i="1"/>
  <c r="G436" i="1"/>
  <c r="N190" i="1"/>
  <c r="H190" i="1"/>
  <c r="D190" i="1"/>
  <c r="E190" i="1" s="1"/>
  <c r="L190" i="1"/>
  <c r="N189" i="1"/>
  <c r="H189" i="1"/>
  <c r="D189" i="1"/>
  <c r="E189" i="1" s="1"/>
  <c r="K189" i="1"/>
  <c r="N188" i="1"/>
  <c r="H188" i="1"/>
  <c r="D188" i="1"/>
  <c r="E188" i="1" s="1"/>
  <c r="K188" i="1"/>
  <c r="N187" i="1"/>
  <c r="H187" i="1"/>
  <c r="D187" i="1"/>
  <c r="E187" i="1" s="1"/>
  <c r="K187" i="1"/>
  <c r="N186" i="1"/>
  <c r="H186" i="1"/>
  <c r="D186" i="1"/>
  <c r="E186" i="1" s="1"/>
  <c r="K186" i="1"/>
  <c r="N185" i="1"/>
  <c r="H185" i="1"/>
  <c r="D185" i="1"/>
  <c r="E185" i="1" s="1"/>
  <c r="K185" i="1"/>
  <c r="N184" i="1"/>
  <c r="H184" i="1"/>
  <c r="D184" i="1"/>
  <c r="E184" i="1" s="1"/>
  <c r="K184" i="1"/>
  <c r="N183" i="1"/>
  <c r="H183" i="1"/>
  <c r="D183" i="1"/>
  <c r="E183" i="1" s="1"/>
  <c r="K183" i="1"/>
  <c r="N182" i="1"/>
  <c r="H182" i="1"/>
  <c r="D182" i="1"/>
  <c r="E182" i="1" s="1"/>
  <c r="K182" i="1"/>
  <c r="N181" i="1"/>
  <c r="H181" i="1"/>
  <c r="D181" i="1"/>
  <c r="E181" i="1" s="1"/>
  <c r="L181" i="1"/>
  <c r="N180" i="1"/>
  <c r="H180" i="1"/>
  <c r="D180" i="1"/>
  <c r="E180" i="1" s="1"/>
  <c r="K180" i="1"/>
  <c r="N179" i="1"/>
  <c r="H179" i="1"/>
  <c r="D179" i="1"/>
  <c r="E179" i="1" s="1"/>
  <c r="L179" i="1"/>
  <c r="N178" i="1"/>
  <c r="H178" i="1"/>
  <c r="D178" i="1"/>
  <c r="E178" i="1" s="1"/>
  <c r="K178" i="1"/>
  <c r="N177" i="1"/>
  <c r="H177" i="1"/>
  <c r="D177" i="1"/>
  <c r="E177" i="1" s="1"/>
  <c r="L177" i="1"/>
  <c r="N176" i="1"/>
  <c r="H176" i="1"/>
  <c r="D176" i="1"/>
  <c r="E176" i="1" s="1"/>
  <c r="K176" i="1"/>
  <c r="N175" i="1"/>
  <c r="H175" i="1"/>
  <c r="D175" i="1"/>
  <c r="E175" i="1" s="1"/>
  <c r="K175" i="1"/>
  <c r="N174" i="1"/>
  <c r="H174" i="1"/>
  <c r="D174" i="1"/>
  <c r="E174" i="1" s="1"/>
  <c r="K174" i="1"/>
  <c r="N173" i="1"/>
  <c r="H173" i="1"/>
  <c r="D173" i="1"/>
  <c r="E173" i="1" s="1"/>
  <c r="L173" i="1"/>
  <c r="N172" i="1"/>
  <c r="H172" i="1"/>
  <c r="D172" i="1"/>
  <c r="E172" i="1" s="1"/>
  <c r="K172" i="1"/>
  <c r="H171" i="1"/>
  <c r="D171" i="1"/>
  <c r="E171" i="1" s="1"/>
  <c r="L171" i="1"/>
  <c r="N170" i="1"/>
  <c r="H170" i="1"/>
  <c r="D170" i="1"/>
  <c r="E170" i="1" s="1"/>
  <c r="L170" i="1"/>
  <c r="N169" i="1"/>
  <c r="H169" i="1"/>
  <c r="D169" i="1"/>
  <c r="E169" i="1" s="1"/>
  <c r="L169" i="1"/>
  <c r="N168" i="1"/>
  <c r="H168" i="1"/>
  <c r="D168" i="1"/>
  <c r="E168" i="1" s="1"/>
  <c r="L168" i="1"/>
  <c r="N167" i="1"/>
  <c r="H167" i="1"/>
  <c r="D167" i="1"/>
  <c r="E167" i="1" s="1"/>
  <c r="L167" i="1"/>
  <c r="N166" i="1"/>
  <c r="H166" i="1"/>
  <c r="D166" i="1"/>
  <c r="E166" i="1" s="1"/>
  <c r="L166" i="1"/>
  <c r="N165" i="1"/>
  <c r="H165" i="1"/>
  <c r="D165" i="1"/>
  <c r="E165" i="1" s="1"/>
  <c r="L165" i="1"/>
  <c r="N164" i="1"/>
  <c r="H164" i="1"/>
  <c r="D164" i="1"/>
  <c r="E164" i="1" s="1"/>
  <c r="L164" i="1"/>
  <c r="H163" i="1"/>
  <c r="D163" i="1"/>
  <c r="E163" i="1" s="1"/>
  <c r="L163" i="1"/>
  <c r="N162" i="1"/>
  <c r="H162" i="1"/>
  <c r="D162" i="1"/>
  <c r="E162" i="1" s="1"/>
  <c r="L162" i="1"/>
  <c r="N161" i="1"/>
  <c r="H161" i="1"/>
  <c r="D161" i="1"/>
  <c r="E161" i="1" s="1"/>
  <c r="L161" i="1"/>
  <c r="N160" i="1"/>
  <c r="H160" i="1"/>
  <c r="D160" i="1"/>
  <c r="E160" i="1" s="1"/>
  <c r="L160" i="1"/>
  <c r="N159" i="1"/>
  <c r="H159" i="1"/>
  <c r="D159" i="1"/>
  <c r="E159" i="1" s="1"/>
  <c r="L159" i="1"/>
  <c r="N158" i="1"/>
  <c r="H158" i="1"/>
  <c r="D158" i="1"/>
  <c r="E158" i="1" s="1"/>
  <c r="L158" i="1"/>
  <c r="N157" i="1"/>
  <c r="H157" i="1"/>
  <c r="D157" i="1"/>
  <c r="E157" i="1" s="1"/>
  <c r="L157" i="1"/>
  <c r="N156" i="1"/>
  <c r="H156" i="1"/>
  <c r="D156" i="1"/>
  <c r="E156" i="1" s="1"/>
  <c r="L156" i="1"/>
  <c r="N155" i="1"/>
  <c r="H155" i="1"/>
  <c r="D155" i="1"/>
  <c r="E155" i="1" s="1"/>
  <c r="F155" i="1" s="1"/>
  <c r="G155" i="1" s="1"/>
  <c r="L155" i="1"/>
  <c r="T211" i="3"/>
  <c r="V213" i="3" s="1"/>
  <c r="P172" i="3"/>
  <c r="E223" i="3" l="1"/>
  <c r="L444" i="1"/>
  <c r="L446" i="1"/>
  <c r="L462" i="1"/>
  <c r="L453" i="1"/>
  <c r="L472" i="1"/>
  <c r="L464" i="1"/>
  <c r="L459" i="1"/>
  <c r="H221" i="3"/>
  <c r="F227" i="3"/>
  <c r="H227" i="3"/>
  <c r="K211" i="3"/>
  <c r="E227" i="3" s="1"/>
  <c r="F221" i="3"/>
  <c r="W211" i="3"/>
  <c r="E221" i="3" s="1"/>
  <c r="D211" i="3"/>
  <c r="P211" i="3"/>
  <c r="L474" i="1"/>
  <c r="L476" i="1"/>
  <c r="L470" i="1"/>
  <c r="I451" i="1"/>
  <c r="F451" i="1"/>
  <c r="G451" i="1" s="1"/>
  <c r="L466" i="1"/>
  <c r="L448" i="1"/>
  <c r="L460" i="1"/>
  <c r="L468" i="1"/>
  <c r="L455" i="1"/>
  <c r="L457" i="1"/>
  <c r="L450" i="1"/>
  <c r="L184" i="1"/>
  <c r="K173" i="1"/>
  <c r="L180" i="1"/>
  <c r="I455" i="1"/>
  <c r="F455" i="1"/>
  <c r="G455" i="1" s="1"/>
  <c r="F466" i="1"/>
  <c r="G466" i="1" s="1"/>
  <c r="I466" i="1"/>
  <c r="F474" i="1"/>
  <c r="I474" i="1"/>
  <c r="F443" i="1"/>
  <c r="G443" i="1" s="1"/>
  <c r="I443" i="1"/>
  <c r="F449" i="1"/>
  <c r="G449" i="1" s="1"/>
  <c r="I449" i="1"/>
  <c r="F460" i="1"/>
  <c r="G460" i="1" s="1"/>
  <c r="I460" i="1"/>
  <c r="F468" i="1"/>
  <c r="I468" i="1"/>
  <c r="F476" i="1"/>
  <c r="G476" i="1" s="1"/>
  <c r="I476" i="1"/>
  <c r="F445" i="1"/>
  <c r="G445" i="1" s="1"/>
  <c r="I445" i="1"/>
  <c r="I457" i="1"/>
  <c r="F457" i="1"/>
  <c r="G457" i="1" s="1"/>
  <c r="F462" i="1"/>
  <c r="I462" i="1"/>
  <c r="F470" i="1"/>
  <c r="I470" i="1"/>
  <c r="F478" i="1"/>
  <c r="G478" i="1" s="1"/>
  <c r="I478" i="1"/>
  <c r="F447" i="1"/>
  <c r="G447" i="1" s="1"/>
  <c r="I447" i="1"/>
  <c r="I453" i="1"/>
  <c r="F453" i="1"/>
  <c r="I459" i="1"/>
  <c r="F459" i="1"/>
  <c r="F464" i="1"/>
  <c r="I464" i="1"/>
  <c r="F472" i="1"/>
  <c r="I472" i="1"/>
  <c r="K461" i="1"/>
  <c r="K463" i="1"/>
  <c r="K465" i="1"/>
  <c r="K467" i="1"/>
  <c r="K469" i="1"/>
  <c r="K471" i="1"/>
  <c r="K473" i="1"/>
  <c r="K475" i="1"/>
  <c r="K477" i="1"/>
  <c r="F444" i="1"/>
  <c r="G444" i="1" s="1"/>
  <c r="F446" i="1"/>
  <c r="G446" i="1" s="1"/>
  <c r="F448" i="1"/>
  <c r="G448" i="1" s="1"/>
  <c r="F450" i="1"/>
  <c r="G450" i="1" s="1"/>
  <c r="G452" i="1"/>
  <c r="G454" i="1"/>
  <c r="G456" i="1"/>
  <c r="G458" i="1"/>
  <c r="L443" i="1"/>
  <c r="L445" i="1"/>
  <c r="L447" i="1"/>
  <c r="L449" i="1"/>
  <c r="L451" i="1"/>
  <c r="I452" i="1"/>
  <c r="J452" i="1" s="1"/>
  <c r="I454" i="1"/>
  <c r="J454" i="1" s="1"/>
  <c r="I456" i="1"/>
  <c r="J456" i="1" s="1"/>
  <c r="I458" i="1"/>
  <c r="J458" i="1" s="1"/>
  <c r="F461" i="1"/>
  <c r="G461" i="1" s="1"/>
  <c r="F463" i="1"/>
  <c r="G463" i="1" s="1"/>
  <c r="F465" i="1"/>
  <c r="G465" i="1" s="1"/>
  <c r="F467" i="1"/>
  <c r="G467" i="1" s="1"/>
  <c r="F469" i="1"/>
  <c r="G469" i="1" s="1"/>
  <c r="F471" i="1"/>
  <c r="F473" i="1"/>
  <c r="F475" i="1"/>
  <c r="F477" i="1"/>
  <c r="G477" i="1" s="1"/>
  <c r="I444" i="1"/>
  <c r="I446" i="1"/>
  <c r="I448" i="1"/>
  <c r="I450" i="1"/>
  <c r="K478" i="1"/>
  <c r="L178" i="1"/>
  <c r="K452" i="1"/>
  <c r="K454" i="1"/>
  <c r="K456" i="1"/>
  <c r="K458" i="1"/>
  <c r="I461" i="1"/>
  <c r="I463" i="1"/>
  <c r="I465" i="1"/>
  <c r="I467" i="1"/>
  <c r="I469" i="1"/>
  <c r="I471" i="1"/>
  <c r="I473" i="1"/>
  <c r="I475" i="1"/>
  <c r="I477" i="1"/>
  <c r="F163" i="1"/>
  <c r="G163" i="1" s="1"/>
  <c r="I163" i="1"/>
  <c r="I155" i="1"/>
  <c r="J155" i="1" s="1"/>
  <c r="L172" i="1"/>
  <c r="K177" i="1"/>
  <c r="L182" i="1"/>
  <c r="L174" i="1"/>
  <c r="L186" i="1"/>
  <c r="L176" i="1"/>
  <c r="K181" i="1"/>
  <c r="L188" i="1"/>
  <c r="I175" i="1"/>
  <c r="F175" i="1"/>
  <c r="I187" i="1"/>
  <c r="F187" i="1"/>
  <c r="G187" i="1" s="1"/>
  <c r="F157" i="1"/>
  <c r="G157" i="1" s="1"/>
  <c r="I157" i="1"/>
  <c r="F172" i="1"/>
  <c r="G172" i="1" s="1"/>
  <c r="I172" i="1"/>
  <c r="I177" i="1"/>
  <c r="F177" i="1"/>
  <c r="G177" i="1" s="1"/>
  <c r="F182" i="1"/>
  <c r="G182" i="1" s="1"/>
  <c r="I182" i="1"/>
  <c r="I189" i="1"/>
  <c r="F189" i="1"/>
  <c r="G189" i="1" s="1"/>
  <c r="F159" i="1"/>
  <c r="I159" i="1"/>
  <c r="I164" i="1"/>
  <c r="F164" i="1"/>
  <c r="G164" i="1" s="1"/>
  <c r="F166" i="1"/>
  <c r="I166" i="1"/>
  <c r="I168" i="1"/>
  <c r="F168" i="1"/>
  <c r="F170" i="1"/>
  <c r="G170" i="1" s="1"/>
  <c r="I170" i="1"/>
  <c r="F184" i="1"/>
  <c r="I184" i="1"/>
  <c r="F161" i="1"/>
  <c r="G161" i="1" s="1"/>
  <c r="I161" i="1"/>
  <c r="F174" i="1"/>
  <c r="G174" i="1" s="1"/>
  <c r="I174" i="1"/>
  <c r="I179" i="1"/>
  <c r="F179" i="1"/>
  <c r="G179" i="1" s="1"/>
  <c r="F186" i="1"/>
  <c r="G186" i="1" s="1"/>
  <c r="I186" i="1"/>
  <c r="F176" i="1"/>
  <c r="G176" i="1" s="1"/>
  <c r="I176" i="1"/>
  <c r="I181" i="1"/>
  <c r="F181" i="1"/>
  <c r="G181" i="1" s="1"/>
  <c r="F188" i="1"/>
  <c r="G188" i="1" s="1"/>
  <c r="I188" i="1"/>
  <c r="F190" i="1"/>
  <c r="I190" i="1"/>
  <c r="I165" i="1"/>
  <c r="F165" i="1"/>
  <c r="G165" i="1" s="1"/>
  <c r="I167" i="1"/>
  <c r="F167" i="1"/>
  <c r="G167" i="1" s="1"/>
  <c r="I169" i="1"/>
  <c r="F169" i="1"/>
  <c r="G169" i="1" s="1"/>
  <c r="I171" i="1"/>
  <c r="F171" i="1"/>
  <c r="G171" i="1" s="1"/>
  <c r="I173" i="1"/>
  <c r="F173" i="1"/>
  <c r="F178" i="1"/>
  <c r="I178" i="1"/>
  <c r="I183" i="1"/>
  <c r="F183" i="1"/>
  <c r="G183" i="1" s="1"/>
  <c r="F180" i="1"/>
  <c r="G180" i="1" s="1"/>
  <c r="I180" i="1"/>
  <c r="I185" i="1"/>
  <c r="F185" i="1"/>
  <c r="G185" i="1" s="1"/>
  <c r="K179" i="1"/>
  <c r="F156" i="1"/>
  <c r="F158" i="1"/>
  <c r="G158" i="1" s="1"/>
  <c r="F160" i="1"/>
  <c r="G160" i="1" s="1"/>
  <c r="F162" i="1"/>
  <c r="G162" i="1" s="1"/>
  <c r="K165" i="1"/>
  <c r="K167" i="1"/>
  <c r="K169" i="1"/>
  <c r="K171" i="1"/>
  <c r="L175" i="1"/>
  <c r="L183" i="1"/>
  <c r="L185" i="1"/>
  <c r="L187" i="1"/>
  <c r="L189" i="1"/>
  <c r="K155" i="1"/>
  <c r="K157" i="1"/>
  <c r="K159" i="1"/>
  <c r="K161" i="1"/>
  <c r="K163" i="1"/>
  <c r="I156" i="1"/>
  <c r="I158" i="1"/>
  <c r="I160" i="1"/>
  <c r="I162" i="1"/>
  <c r="K190" i="1"/>
  <c r="K164" i="1"/>
  <c r="K166" i="1"/>
  <c r="K168" i="1"/>
  <c r="K170" i="1"/>
  <c r="K156" i="1"/>
  <c r="K158" i="1"/>
  <c r="K160" i="1"/>
  <c r="K162" i="1"/>
  <c r="J459" i="1" l="1"/>
  <c r="J476" i="1"/>
  <c r="J448" i="1"/>
  <c r="M448" i="1" s="1"/>
  <c r="J460" i="1"/>
  <c r="M460" i="1" s="1"/>
  <c r="J466" i="1"/>
  <c r="M466" i="1" s="1"/>
  <c r="J472" i="1"/>
  <c r="J451" i="1"/>
  <c r="M451" i="1" s="1"/>
  <c r="J182" i="1"/>
  <c r="M182" i="1" s="1"/>
  <c r="J464" i="1"/>
  <c r="J461" i="1"/>
  <c r="M461" i="1" s="1"/>
  <c r="J462" i="1"/>
  <c r="J469" i="1"/>
  <c r="M469" i="1" s="1"/>
  <c r="J453" i="1"/>
  <c r="J465" i="1"/>
  <c r="M465" i="1" s="1"/>
  <c r="G464" i="1"/>
  <c r="J463" i="1"/>
  <c r="M463" i="1" s="1"/>
  <c r="J444" i="1"/>
  <c r="M444" i="1" s="1"/>
  <c r="J186" i="1"/>
  <c r="M186" i="1" s="1"/>
  <c r="M476" i="1"/>
  <c r="J477" i="1"/>
  <c r="M477" i="1" s="1"/>
  <c r="J473" i="1"/>
  <c r="J474" i="1"/>
  <c r="G470" i="1"/>
  <c r="J475" i="1"/>
  <c r="J478" i="1"/>
  <c r="M478" i="1" s="1"/>
  <c r="G475" i="1"/>
  <c r="J470" i="1"/>
  <c r="G459" i="1"/>
  <c r="M459" i="1" s="1"/>
  <c r="J443" i="1"/>
  <c r="M443" i="1" s="1"/>
  <c r="J455" i="1"/>
  <c r="M455" i="1" s="1"/>
  <c r="M452" i="1"/>
  <c r="J450" i="1"/>
  <c r="M450" i="1" s="1"/>
  <c r="J446" i="1"/>
  <c r="M446" i="1" s="1"/>
  <c r="M458" i="1"/>
  <c r="J189" i="1"/>
  <c r="M189" i="1" s="1"/>
  <c r="J163" i="1"/>
  <c r="M163" i="1" s="1"/>
  <c r="M456" i="1"/>
  <c r="M454" i="1"/>
  <c r="M155" i="1"/>
  <c r="J467" i="1"/>
  <c r="M467" i="1" s="1"/>
  <c r="G453" i="1"/>
  <c r="J445" i="1"/>
  <c r="M445" i="1" s="1"/>
  <c r="J449" i="1"/>
  <c r="M449" i="1" s="1"/>
  <c r="J181" i="1"/>
  <c r="M181" i="1" s="1"/>
  <c r="J457" i="1"/>
  <c r="M457" i="1" s="1"/>
  <c r="J471" i="1"/>
  <c r="G473" i="1"/>
  <c r="G468" i="1"/>
  <c r="J185" i="1"/>
  <c r="M185" i="1" s="1"/>
  <c r="G471" i="1"/>
  <c r="G472" i="1"/>
  <c r="M472" i="1" s="1"/>
  <c r="J447" i="1"/>
  <c r="M447" i="1" s="1"/>
  <c r="G462" i="1"/>
  <c r="J468" i="1"/>
  <c r="G474" i="1"/>
  <c r="J162" i="1"/>
  <c r="M162" i="1" s="1"/>
  <c r="J161" i="1"/>
  <c r="M161" i="1" s="1"/>
  <c r="J159" i="1"/>
  <c r="J160" i="1"/>
  <c r="M160" i="1" s="1"/>
  <c r="J173" i="1"/>
  <c r="J177" i="1"/>
  <c r="M177" i="1" s="1"/>
  <c r="J187" i="1"/>
  <c r="M187" i="1" s="1"/>
  <c r="J172" i="1"/>
  <c r="M172" i="1" s="1"/>
  <c r="J175" i="1"/>
  <c r="J166" i="1"/>
  <c r="J184" i="1"/>
  <c r="J165" i="1"/>
  <c r="M165" i="1" s="1"/>
  <c r="J157" i="1"/>
  <c r="M157" i="1" s="1"/>
  <c r="J169" i="1"/>
  <c r="M169" i="1" s="1"/>
  <c r="J170" i="1"/>
  <c r="M170" i="1" s="1"/>
  <c r="G156" i="1"/>
  <c r="J167" i="1"/>
  <c r="M167" i="1" s="1"/>
  <c r="G184" i="1"/>
  <c r="G168" i="1"/>
  <c r="J180" i="1"/>
  <c r="M180" i="1" s="1"/>
  <c r="J156" i="1"/>
  <c r="J158" i="1"/>
  <c r="M158" i="1" s="1"/>
  <c r="J183" i="1"/>
  <c r="M183" i="1" s="1"/>
  <c r="G173" i="1"/>
  <c r="J179" i="1"/>
  <c r="M179" i="1" s="1"/>
  <c r="J168" i="1"/>
  <c r="G159" i="1"/>
  <c r="G190" i="1"/>
  <c r="J188" i="1"/>
  <c r="M188" i="1" s="1"/>
  <c r="G175" i="1"/>
  <c r="J178" i="1"/>
  <c r="J174" i="1"/>
  <c r="M174" i="1" s="1"/>
  <c r="G166" i="1"/>
  <c r="J164" i="1"/>
  <c r="M164" i="1" s="1"/>
  <c r="G178" i="1"/>
  <c r="J171" i="1"/>
  <c r="M171" i="1" s="1"/>
  <c r="J190" i="1"/>
  <c r="J176" i="1"/>
  <c r="M176" i="1" s="1"/>
  <c r="M462" i="1" l="1"/>
  <c r="M159" i="1"/>
  <c r="M464" i="1"/>
  <c r="M470" i="1"/>
  <c r="M475" i="1"/>
  <c r="M471" i="1"/>
  <c r="M453" i="1"/>
  <c r="M468" i="1"/>
  <c r="M473" i="1"/>
  <c r="M474" i="1"/>
  <c r="M173" i="1"/>
  <c r="M175" i="1"/>
  <c r="M168" i="1"/>
  <c r="M156" i="1"/>
  <c r="M190" i="1"/>
  <c r="M178" i="1"/>
  <c r="M166" i="1"/>
  <c r="M184" i="1"/>
  <c r="A226" i="3"/>
  <c r="V165" i="3"/>
  <c r="H163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0" i="3"/>
  <c r="P141" i="3"/>
  <c r="P142" i="3"/>
  <c r="P143" i="3"/>
  <c r="P144" i="3"/>
  <c r="P145" i="3"/>
  <c r="P146" i="3"/>
  <c r="P147" i="3"/>
  <c r="P148" i="3"/>
  <c r="P149" i="3"/>
  <c r="P150" i="3"/>
  <c r="P151" i="3"/>
  <c r="P152" i="3"/>
  <c r="P153" i="3"/>
  <c r="P154" i="3"/>
  <c r="P155" i="3"/>
  <c r="P156" i="3"/>
  <c r="P157" i="3"/>
  <c r="P158" i="3"/>
  <c r="P159" i="3"/>
  <c r="P160" i="3"/>
  <c r="P161" i="3"/>
  <c r="P162" i="3"/>
  <c r="P127" i="3"/>
  <c r="A225" i="3"/>
  <c r="D128" i="3"/>
  <c r="K128" i="3" s="1"/>
  <c r="D129" i="3"/>
  <c r="K129" i="3" s="1"/>
  <c r="D130" i="3"/>
  <c r="K130" i="3" s="1"/>
  <c r="D131" i="3"/>
  <c r="K131" i="3" s="1"/>
  <c r="D132" i="3"/>
  <c r="K132" i="3" s="1"/>
  <c r="D133" i="3"/>
  <c r="K133" i="3" s="1"/>
  <c r="D134" i="3"/>
  <c r="K134" i="3" s="1"/>
  <c r="D135" i="3"/>
  <c r="K135" i="3" s="1"/>
  <c r="D136" i="3"/>
  <c r="K136" i="3" s="1"/>
  <c r="D137" i="3"/>
  <c r="K137" i="3" s="1"/>
  <c r="D138" i="3"/>
  <c r="K138" i="3" s="1"/>
  <c r="D139" i="3"/>
  <c r="K139" i="3" s="1"/>
  <c r="D140" i="3"/>
  <c r="K140" i="3" s="1"/>
  <c r="D141" i="3"/>
  <c r="K141" i="3" s="1"/>
  <c r="D142" i="3"/>
  <c r="K142" i="3" s="1"/>
  <c r="D143" i="3"/>
  <c r="K143" i="3" s="1"/>
  <c r="D144" i="3"/>
  <c r="K144" i="3" s="1"/>
  <c r="D145" i="3"/>
  <c r="K145" i="3" s="1"/>
  <c r="D146" i="3"/>
  <c r="K146" i="3" s="1"/>
  <c r="D147" i="3"/>
  <c r="K147" i="3" s="1"/>
  <c r="D148" i="3"/>
  <c r="K148" i="3" s="1"/>
  <c r="D149" i="3"/>
  <c r="K149" i="3" s="1"/>
  <c r="D150" i="3"/>
  <c r="K150" i="3" s="1"/>
  <c r="D151" i="3"/>
  <c r="K151" i="3" s="1"/>
  <c r="D152" i="3"/>
  <c r="K152" i="3" s="1"/>
  <c r="D153" i="3"/>
  <c r="K153" i="3" s="1"/>
  <c r="D154" i="3"/>
  <c r="K154" i="3" s="1"/>
  <c r="D155" i="3"/>
  <c r="K155" i="3" s="1"/>
  <c r="D156" i="3"/>
  <c r="K156" i="3" s="1"/>
  <c r="D157" i="3"/>
  <c r="K157" i="3" s="1"/>
  <c r="D158" i="3"/>
  <c r="K158" i="3" s="1"/>
  <c r="D159" i="3"/>
  <c r="K159" i="3" s="1"/>
  <c r="D160" i="3"/>
  <c r="K160" i="3" s="1"/>
  <c r="D161" i="3"/>
  <c r="K161" i="3" s="1"/>
  <c r="D162" i="3"/>
  <c r="K162" i="3" s="1"/>
  <c r="D127" i="3"/>
  <c r="D124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K101" i="3" s="1"/>
  <c r="D102" i="3"/>
  <c r="K102" i="3" s="1"/>
  <c r="D103" i="3"/>
  <c r="K103" i="3" s="1"/>
  <c r="D104" i="3"/>
  <c r="K104" i="3" s="1"/>
  <c r="D105" i="3"/>
  <c r="K105" i="3" s="1"/>
  <c r="D106" i="3"/>
  <c r="K106" i="3" s="1"/>
  <c r="D107" i="3"/>
  <c r="K107" i="3" s="1"/>
  <c r="D108" i="3"/>
  <c r="K108" i="3" s="1"/>
  <c r="D109" i="3"/>
  <c r="K109" i="3" s="1"/>
  <c r="D110" i="3"/>
  <c r="K110" i="3" s="1"/>
  <c r="D111" i="3"/>
  <c r="K111" i="3" s="1"/>
  <c r="D112" i="3"/>
  <c r="K112" i="3" s="1"/>
  <c r="D113" i="3"/>
  <c r="K113" i="3" s="1"/>
  <c r="D114" i="3"/>
  <c r="K114" i="3" s="1"/>
  <c r="D115" i="3"/>
  <c r="K115" i="3" s="1"/>
  <c r="D80" i="3"/>
  <c r="D77" i="3"/>
  <c r="K127" i="3" l="1"/>
  <c r="D163" i="3"/>
  <c r="F225" i="3"/>
  <c r="J165" i="3"/>
  <c r="H225" i="3" s="1"/>
  <c r="F226" i="3"/>
  <c r="H226" i="3"/>
  <c r="K91" i="3"/>
  <c r="K98" i="3"/>
  <c r="K82" i="3"/>
  <c r="W156" i="3"/>
  <c r="W148" i="3"/>
  <c r="W140" i="3"/>
  <c r="W132" i="3"/>
  <c r="K97" i="3"/>
  <c r="K89" i="3"/>
  <c r="K81" i="3"/>
  <c r="W127" i="3"/>
  <c r="W155" i="3"/>
  <c r="W147" i="3"/>
  <c r="W139" i="3"/>
  <c r="W131" i="3"/>
  <c r="K96" i="3"/>
  <c r="K88" i="3"/>
  <c r="W162" i="3"/>
  <c r="W154" i="3"/>
  <c r="W146" i="3"/>
  <c r="W138" i="3"/>
  <c r="W130" i="3"/>
  <c r="K99" i="3"/>
  <c r="W149" i="3"/>
  <c r="K90" i="3"/>
  <c r="K95" i="3"/>
  <c r="K87" i="3"/>
  <c r="W161" i="3"/>
  <c r="K94" i="3"/>
  <c r="K93" i="3"/>
  <c r="K85" i="3"/>
  <c r="W159" i="3"/>
  <c r="W151" i="3"/>
  <c r="W143" i="3"/>
  <c r="W135" i="3"/>
  <c r="K83" i="3"/>
  <c r="W157" i="3"/>
  <c r="W141" i="3"/>
  <c r="W133" i="3"/>
  <c r="K163" i="3"/>
  <c r="E225" i="3" s="1"/>
  <c r="W153" i="3"/>
  <c r="W145" i="3"/>
  <c r="W137" i="3"/>
  <c r="W129" i="3"/>
  <c r="K86" i="3"/>
  <c r="W160" i="3"/>
  <c r="W152" i="3"/>
  <c r="W144" i="3"/>
  <c r="W136" i="3"/>
  <c r="W128" i="3"/>
  <c r="K80" i="3"/>
  <c r="K100" i="3"/>
  <c r="K92" i="3"/>
  <c r="K84" i="3"/>
  <c r="W158" i="3"/>
  <c r="W150" i="3"/>
  <c r="W142" i="3"/>
  <c r="W134" i="3"/>
  <c r="W163" i="3" l="1"/>
  <c r="E226" i="3" s="1"/>
  <c r="K116" i="3"/>
  <c r="E222" i="3" s="1"/>
  <c r="B20" i="10"/>
  <c r="E228" i="3" l="1"/>
  <c r="H116" i="3"/>
  <c r="F222" i="3" s="1"/>
  <c r="F228" i="3" s="1"/>
  <c r="J118" i="3" l="1"/>
  <c r="H222" i="3" s="1"/>
  <c r="H228" i="3" s="1"/>
  <c r="P163" i="3" l="1"/>
  <c r="G60" i="9" l="1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13" i="8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395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47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03" i="1"/>
  <c r="J393" i="1"/>
  <c r="J392" i="1"/>
  <c r="J391" i="1"/>
  <c r="J390" i="1"/>
  <c r="J389" i="1"/>
  <c r="J345" i="1"/>
  <c r="J344" i="1"/>
  <c r="J343" i="1"/>
  <c r="J342" i="1"/>
  <c r="J341" i="1"/>
  <c r="G57" i="9" l="1"/>
  <c r="G58" i="9"/>
  <c r="G59" i="9"/>
  <c r="G50" i="9"/>
  <c r="G51" i="9"/>
  <c r="G52" i="9"/>
  <c r="G53" i="9"/>
  <c r="G54" i="9"/>
  <c r="G55" i="9"/>
  <c r="G56" i="9"/>
  <c r="G49" i="9"/>
  <c r="G40" i="9"/>
  <c r="G41" i="9"/>
  <c r="G42" i="9"/>
  <c r="G43" i="9"/>
  <c r="G44" i="9"/>
  <c r="G45" i="9"/>
  <c r="G46" i="9"/>
  <c r="G47" i="9"/>
  <c r="G48" i="9"/>
  <c r="G39" i="9"/>
  <c r="A222" i="3"/>
  <c r="D116" i="3" l="1"/>
  <c r="N430" i="1"/>
  <c r="H430" i="1"/>
  <c r="E430" i="1"/>
  <c r="L430" i="1"/>
  <c r="N429" i="1"/>
  <c r="H429" i="1"/>
  <c r="E429" i="1"/>
  <c r="K429" i="1"/>
  <c r="N428" i="1"/>
  <c r="H428" i="1"/>
  <c r="E428" i="1"/>
  <c r="K428" i="1"/>
  <c r="N427" i="1"/>
  <c r="H427" i="1"/>
  <c r="E427" i="1"/>
  <c r="K427" i="1"/>
  <c r="N426" i="1"/>
  <c r="H426" i="1"/>
  <c r="E426" i="1"/>
  <c r="K426" i="1"/>
  <c r="N425" i="1"/>
  <c r="H425" i="1"/>
  <c r="E425" i="1"/>
  <c r="K425" i="1"/>
  <c r="N424" i="1"/>
  <c r="H424" i="1"/>
  <c r="E424" i="1"/>
  <c r="K424" i="1"/>
  <c r="N423" i="1"/>
  <c r="H423" i="1"/>
  <c r="E423" i="1"/>
  <c r="K423" i="1"/>
  <c r="N422" i="1"/>
  <c r="H422" i="1"/>
  <c r="E422" i="1"/>
  <c r="K422" i="1"/>
  <c r="N421" i="1"/>
  <c r="H421" i="1"/>
  <c r="E421" i="1"/>
  <c r="K421" i="1"/>
  <c r="N420" i="1"/>
  <c r="H420" i="1"/>
  <c r="E420" i="1"/>
  <c r="K420" i="1"/>
  <c r="N419" i="1"/>
  <c r="H419" i="1"/>
  <c r="E419" i="1"/>
  <c r="L419" i="1"/>
  <c r="N418" i="1"/>
  <c r="H418" i="1"/>
  <c r="E418" i="1"/>
  <c r="K418" i="1"/>
  <c r="N417" i="1"/>
  <c r="H417" i="1"/>
  <c r="E417" i="1"/>
  <c r="L417" i="1"/>
  <c r="N416" i="1"/>
  <c r="H416" i="1"/>
  <c r="E416" i="1"/>
  <c r="K416" i="1"/>
  <c r="N415" i="1"/>
  <c r="H415" i="1"/>
  <c r="E415" i="1"/>
  <c r="K415" i="1"/>
  <c r="N414" i="1"/>
  <c r="H414" i="1"/>
  <c r="E414" i="1"/>
  <c r="K414" i="1"/>
  <c r="N413" i="1"/>
  <c r="H413" i="1"/>
  <c r="E413" i="1"/>
  <c r="L413" i="1"/>
  <c r="N412" i="1"/>
  <c r="H412" i="1"/>
  <c r="E412" i="1"/>
  <c r="K412" i="1"/>
  <c r="H411" i="1"/>
  <c r="E411" i="1"/>
  <c r="L411" i="1"/>
  <c r="N410" i="1"/>
  <c r="H410" i="1"/>
  <c r="E410" i="1"/>
  <c r="L410" i="1"/>
  <c r="N409" i="1"/>
  <c r="H409" i="1"/>
  <c r="E409" i="1"/>
  <c r="L409" i="1"/>
  <c r="N408" i="1"/>
  <c r="H408" i="1"/>
  <c r="E408" i="1"/>
  <c r="L408" i="1"/>
  <c r="N407" i="1"/>
  <c r="H407" i="1"/>
  <c r="E407" i="1"/>
  <c r="L407" i="1"/>
  <c r="N406" i="1"/>
  <c r="H406" i="1"/>
  <c r="E406" i="1"/>
  <c r="L406" i="1"/>
  <c r="N405" i="1"/>
  <c r="H405" i="1"/>
  <c r="E405" i="1"/>
  <c r="L405" i="1"/>
  <c r="N404" i="1"/>
  <c r="H404" i="1"/>
  <c r="E404" i="1"/>
  <c r="L404" i="1"/>
  <c r="H403" i="1"/>
  <c r="E403" i="1"/>
  <c r="F403" i="1" s="1"/>
  <c r="L403" i="1"/>
  <c r="N402" i="1"/>
  <c r="H402" i="1"/>
  <c r="E402" i="1"/>
  <c r="F402" i="1" s="1"/>
  <c r="L402" i="1"/>
  <c r="N401" i="1"/>
  <c r="H401" i="1"/>
  <c r="E401" i="1"/>
  <c r="I401" i="1" s="1"/>
  <c r="L401" i="1"/>
  <c r="N400" i="1"/>
  <c r="H400" i="1"/>
  <c r="E400" i="1"/>
  <c r="L400" i="1"/>
  <c r="N399" i="1"/>
  <c r="H399" i="1"/>
  <c r="E399" i="1"/>
  <c r="F399" i="1" s="1"/>
  <c r="L399" i="1"/>
  <c r="N398" i="1"/>
  <c r="H398" i="1"/>
  <c r="E398" i="1"/>
  <c r="F398" i="1" s="1"/>
  <c r="L398" i="1"/>
  <c r="N397" i="1"/>
  <c r="H397" i="1"/>
  <c r="E397" i="1"/>
  <c r="L397" i="1"/>
  <c r="N396" i="1"/>
  <c r="H396" i="1"/>
  <c r="E396" i="1"/>
  <c r="F396" i="1" s="1"/>
  <c r="L396" i="1"/>
  <c r="N395" i="1"/>
  <c r="H395" i="1"/>
  <c r="E395" i="1"/>
  <c r="F395" i="1" s="1"/>
  <c r="L395" i="1"/>
  <c r="I392" i="1"/>
  <c r="I391" i="1"/>
  <c r="I390" i="1"/>
  <c r="I389" i="1"/>
  <c r="H389" i="1"/>
  <c r="L388" i="1"/>
  <c r="K388" i="1"/>
  <c r="I388" i="1"/>
  <c r="H388" i="1"/>
  <c r="G388" i="1"/>
  <c r="I343" i="1"/>
  <c r="L340" i="1"/>
  <c r="K340" i="1"/>
  <c r="I344" i="1"/>
  <c r="I342" i="1"/>
  <c r="I341" i="1"/>
  <c r="I340" i="1"/>
  <c r="H341" i="1"/>
  <c r="H340" i="1"/>
  <c r="G340" i="1"/>
  <c r="F340" i="1"/>
  <c r="N382" i="1"/>
  <c r="H382" i="1"/>
  <c r="E382" i="1"/>
  <c r="N381" i="1"/>
  <c r="H381" i="1"/>
  <c r="E381" i="1"/>
  <c r="N380" i="1"/>
  <c r="H380" i="1"/>
  <c r="E380" i="1"/>
  <c r="N379" i="1"/>
  <c r="H379" i="1"/>
  <c r="E379" i="1"/>
  <c r="N378" i="1"/>
  <c r="H378" i="1"/>
  <c r="E378" i="1"/>
  <c r="N377" i="1"/>
  <c r="H377" i="1"/>
  <c r="E377" i="1"/>
  <c r="N376" i="1"/>
  <c r="H376" i="1"/>
  <c r="E376" i="1"/>
  <c r="N375" i="1"/>
  <c r="H375" i="1"/>
  <c r="E375" i="1"/>
  <c r="N374" i="1"/>
  <c r="H374" i="1"/>
  <c r="E374" i="1"/>
  <c r="N373" i="1"/>
  <c r="H373" i="1"/>
  <c r="E373" i="1"/>
  <c r="N372" i="1"/>
  <c r="H372" i="1"/>
  <c r="E372" i="1"/>
  <c r="N371" i="1"/>
  <c r="H371" i="1"/>
  <c r="E371" i="1"/>
  <c r="L371" i="1"/>
  <c r="N370" i="1"/>
  <c r="H370" i="1"/>
  <c r="E370" i="1"/>
  <c r="N369" i="1"/>
  <c r="H369" i="1"/>
  <c r="E369" i="1"/>
  <c r="N368" i="1"/>
  <c r="H368" i="1"/>
  <c r="E368" i="1"/>
  <c r="N367" i="1"/>
  <c r="H367" i="1"/>
  <c r="E367" i="1"/>
  <c r="N366" i="1"/>
  <c r="H366" i="1"/>
  <c r="E366" i="1"/>
  <c r="N365" i="1"/>
  <c r="H365" i="1"/>
  <c r="E365" i="1"/>
  <c r="N364" i="1"/>
  <c r="H364" i="1"/>
  <c r="E364" i="1"/>
  <c r="H363" i="1"/>
  <c r="E363" i="1"/>
  <c r="N362" i="1"/>
  <c r="H362" i="1"/>
  <c r="E362" i="1"/>
  <c r="N361" i="1"/>
  <c r="H361" i="1"/>
  <c r="E361" i="1"/>
  <c r="N360" i="1"/>
  <c r="H360" i="1"/>
  <c r="E360" i="1"/>
  <c r="N359" i="1"/>
  <c r="H359" i="1"/>
  <c r="E359" i="1"/>
  <c r="N358" i="1"/>
  <c r="H358" i="1"/>
  <c r="E358" i="1"/>
  <c r="N357" i="1"/>
  <c r="H357" i="1"/>
  <c r="E357" i="1"/>
  <c r="N356" i="1"/>
  <c r="H356" i="1"/>
  <c r="E356" i="1"/>
  <c r="H355" i="1"/>
  <c r="E355" i="1"/>
  <c r="D47" i="9" s="1"/>
  <c r="N354" i="1"/>
  <c r="H354" i="1"/>
  <c r="E354" i="1"/>
  <c r="D46" i="9" s="1"/>
  <c r="N353" i="1"/>
  <c r="H353" i="1"/>
  <c r="E353" i="1"/>
  <c r="D45" i="9" s="1"/>
  <c r="N352" i="1"/>
  <c r="H352" i="1"/>
  <c r="E352" i="1"/>
  <c r="D44" i="9" s="1"/>
  <c r="N351" i="1"/>
  <c r="H351" i="1"/>
  <c r="E351" i="1"/>
  <c r="D43" i="9" s="1"/>
  <c r="N350" i="1"/>
  <c r="H350" i="1"/>
  <c r="E350" i="1"/>
  <c r="D42" i="9" s="1"/>
  <c r="N349" i="1"/>
  <c r="H349" i="1"/>
  <c r="E349" i="1"/>
  <c r="D41" i="9" s="1"/>
  <c r="N348" i="1"/>
  <c r="H348" i="1"/>
  <c r="E348" i="1"/>
  <c r="D40" i="9" s="1"/>
  <c r="L348" i="1"/>
  <c r="N347" i="1"/>
  <c r="H347" i="1"/>
  <c r="E347" i="1"/>
  <c r="D39" i="9" s="1"/>
  <c r="L6" i="8"/>
  <c r="K6" i="8"/>
  <c r="I10" i="8"/>
  <c r="I9" i="8"/>
  <c r="I8" i="8"/>
  <c r="I7" i="8"/>
  <c r="I6" i="8"/>
  <c r="H7" i="8"/>
  <c r="H6" i="8"/>
  <c r="G6" i="8"/>
  <c r="F6" i="8"/>
  <c r="N48" i="8"/>
  <c r="N47" i="8"/>
  <c r="N46" i="8"/>
  <c r="N45" i="8"/>
  <c r="N44" i="8"/>
  <c r="N43" i="8"/>
  <c r="N42" i="8"/>
  <c r="N41" i="8"/>
  <c r="N40" i="8"/>
  <c r="N39" i="8"/>
  <c r="N38" i="8"/>
  <c r="N37" i="8"/>
  <c r="N36" i="8"/>
  <c r="N35" i="8"/>
  <c r="N34" i="8"/>
  <c r="N33" i="8"/>
  <c r="N32" i="8"/>
  <c r="N31" i="8"/>
  <c r="N30" i="8"/>
  <c r="N28" i="8"/>
  <c r="N27" i="8"/>
  <c r="N26" i="8"/>
  <c r="N25" i="8"/>
  <c r="N24" i="8"/>
  <c r="N23" i="8"/>
  <c r="N22" i="8"/>
  <c r="N20" i="8"/>
  <c r="N19" i="8"/>
  <c r="N18" i="8"/>
  <c r="N17" i="8"/>
  <c r="N16" i="8"/>
  <c r="N15" i="8"/>
  <c r="N14" i="8"/>
  <c r="N13" i="8"/>
  <c r="K206" i="1"/>
  <c r="L209" i="1"/>
  <c r="L211" i="1"/>
  <c r="K214" i="1"/>
  <c r="L217" i="1"/>
  <c r="K222" i="1"/>
  <c r="L225" i="1"/>
  <c r="L227" i="1"/>
  <c r="K230" i="1"/>
  <c r="K238" i="1"/>
  <c r="E203" i="1"/>
  <c r="E238" i="1"/>
  <c r="F238" i="1" s="1"/>
  <c r="H238" i="1"/>
  <c r="N238" i="1"/>
  <c r="E236" i="1"/>
  <c r="H236" i="1"/>
  <c r="N236" i="1"/>
  <c r="E237" i="1"/>
  <c r="H237" i="1"/>
  <c r="N237" i="1"/>
  <c r="E229" i="1"/>
  <c r="H229" i="1"/>
  <c r="N229" i="1"/>
  <c r="E230" i="1"/>
  <c r="H230" i="1"/>
  <c r="N230" i="1"/>
  <c r="E231" i="1"/>
  <c r="F231" i="1" s="1"/>
  <c r="H231" i="1"/>
  <c r="N231" i="1"/>
  <c r="E232" i="1"/>
  <c r="F232" i="1" s="1"/>
  <c r="H232" i="1"/>
  <c r="N232" i="1"/>
  <c r="E233" i="1"/>
  <c r="F233" i="1" s="1"/>
  <c r="H233" i="1"/>
  <c r="N233" i="1"/>
  <c r="E234" i="1"/>
  <c r="F234" i="1" s="1"/>
  <c r="H234" i="1"/>
  <c r="N234" i="1"/>
  <c r="E235" i="1"/>
  <c r="H235" i="1"/>
  <c r="N235" i="1"/>
  <c r="F83" i="1" l="1"/>
  <c r="F91" i="1"/>
  <c r="F87" i="1"/>
  <c r="F78" i="1"/>
  <c r="F79" i="1"/>
  <c r="F62" i="1"/>
  <c r="F64" i="1"/>
  <c r="F92" i="1"/>
  <c r="F80" i="1"/>
  <c r="F75" i="1"/>
  <c r="F85" i="1"/>
  <c r="F77" i="1"/>
  <c r="F65" i="1"/>
  <c r="F67" i="1"/>
  <c r="F71" i="1"/>
  <c r="F84" i="1"/>
  <c r="F63" i="1"/>
  <c r="F59" i="1"/>
  <c r="F82" i="1"/>
  <c r="F73" i="1"/>
  <c r="F66" i="1"/>
  <c r="F89" i="1"/>
  <c r="F90" i="1"/>
  <c r="F86" i="1"/>
  <c r="F70" i="1"/>
  <c r="F76" i="1"/>
  <c r="F74" i="1"/>
  <c r="F69" i="1"/>
  <c r="F93" i="1"/>
  <c r="F94" i="1"/>
  <c r="F68" i="1"/>
  <c r="F72" i="1"/>
  <c r="F61" i="1"/>
  <c r="F88" i="1"/>
  <c r="F60" i="1"/>
  <c r="F81" i="1"/>
  <c r="F304" i="1"/>
  <c r="F319" i="1"/>
  <c r="F317" i="1"/>
  <c r="F308" i="1"/>
  <c r="F327" i="1"/>
  <c r="F312" i="1"/>
  <c r="F329" i="1"/>
  <c r="F283" i="1"/>
  <c r="F251" i="1"/>
  <c r="F271" i="1"/>
  <c r="F275" i="1"/>
  <c r="F258" i="1"/>
  <c r="F321" i="1"/>
  <c r="F318" i="1"/>
  <c r="F324" i="1"/>
  <c r="F302" i="1"/>
  <c r="F267" i="1"/>
  <c r="F269" i="1"/>
  <c r="F286" i="1"/>
  <c r="F334" i="1"/>
  <c r="F301" i="1"/>
  <c r="F328" i="1"/>
  <c r="F326" i="1"/>
  <c r="F261" i="1"/>
  <c r="F285" i="1"/>
  <c r="F253" i="1"/>
  <c r="F263" i="1"/>
  <c r="F282" i="1"/>
  <c r="F278" i="1"/>
  <c r="F303" i="1"/>
  <c r="F314" i="1"/>
  <c r="F332" i="1"/>
  <c r="F313" i="1"/>
  <c r="F323" i="1"/>
  <c r="F300" i="1"/>
  <c r="F260" i="1"/>
  <c r="F259" i="1"/>
  <c r="F262" i="1"/>
  <c r="F255" i="1"/>
  <c r="F264" i="1"/>
  <c r="F277" i="1"/>
  <c r="F279" i="1"/>
  <c r="F268" i="1"/>
  <c r="F331" i="1"/>
  <c r="F330" i="1"/>
  <c r="F309" i="1"/>
  <c r="F306" i="1"/>
  <c r="F272" i="1"/>
  <c r="F276" i="1"/>
  <c r="F270" i="1"/>
  <c r="F307" i="1"/>
  <c r="F315" i="1"/>
  <c r="F316" i="1"/>
  <c r="F325" i="1"/>
  <c r="F281" i="1"/>
  <c r="F284" i="1"/>
  <c r="F273" i="1"/>
  <c r="F274" i="1"/>
  <c r="F252" i="1"/>
  <c r="F305" i="1"/>
  <c r="F311" i="1"/>
  <c r="F333" i="1"/>
  <c r="F320" i="1"/>
  <c r="F310" i="1"/>
  <c r="F322" i="1"/>
  <c r="F265" i="1"/>
  <c r="F266" i="1"/>
  <c r="F257" i="1"/>
  <c r="F254" i="1"/>
  <c r="F299" i="1"/>
  <c r="F280" i="1"/>
  <c r="F256" i="1"/>
  <c r="F413" i="1"/>
  <c r="D57" i="9"/>
  <c r="F415" i="1"/>
  <c r="D59" i="9"/>
  <c r="F417" i="1"/>
  <c r="D61" i="9"/>
  <c r="F419" i="1"/>
  <c r="D63" i="9"/>
  <c r="F421" i="1"/>
  <c r="D65" i="9"/>
  <c r="F423" i="1"/>
  <c r="G423" i="1" s="1"/>
  <c r="D67" i="9"/>
  <c r="F425" i="1"/>
  <c r="D69" i="9"/>
  <c r="F427" i="1"/>
  <c r="G427" i="1" s="1"/>
  <c r="D71" i="9"/>
  <c r="F429" i="1"/>
  <c r="D73" i="9"/>
  <c r="F405" i="1"/>
  <c r="G405" i="1" s="1"/>
  <c r="D49" i="9"/>
  <c r="F407" i="1"/>
  <c r="D51" i="9"/>
  <c r="F409" i="1"/>
  <c r="G409" i="1" s="1"/>
  <c r="D53" i="9"/>
  <c r="F411" i="1"/>
  <c r="D55" i="9"/>
  <c r="F412" i="1"/>
  <c r="G412" i="1" s="1"/>
  <c r="D56" i="9"/>
  <c r="F414" i="1"/>
  <c r="G414" i="1" s="1"/>
  <c r="D58" i="9"/>
  <c r="F416" i="1"/>
  <c r="D60" i="9"/>
  <c r="F418" i="1"/>
  <c r="G418" i="1" s="1"/>
  <c r="D62" i="9"/>
  <c r="F420" i="1"/>
  <c r="G420" i="1" s="1"/>
  <c r="D64" i="9"/>
  <c r="F422" i="1"/>
  <c r="G422" i="1" s="1"/>
  <c r="D66" i="9"/>
  <c r="F424" i="1"/>
  <c r="G424" i="1" s="1"/>
  <c r="D68" i="9"/>
  <c r="F426" i="1"/>
  <c r="G426" i="1" s="1"/>
  <c r="D70" i="9"/>
  <c r="F428" i="1"/>
  <c r="G428" i="1" s="1"/>
  <c r="D72" i="9"/>
  <c r="F430" i="1"/>
  <c r="D74" i="9"/>
  <c r="F357" i="1"/>
  <c r="F361" i="1"/>
  <c r="G361" i="1" s="1"/>
  <c r="F404" i="1"/>
  <c r="G404" i="1" s="1"/>
  <c r="D48" i="9"/>
  <c r="F406" i="1"/>
  <c r="G406" i="1" s="1"/>
  <c r="D50" i="9"/>
  <c r="F408" i="1"/>
  <c r="D52" i="9"/>
  <c r="F410" i="1"/>
  <c r="D54" i="9"/>
  <c r="F359" i="1"/>
  <c r="F363" i="1"/>
  <c r="G363" i="1" s="1"/>
  <c r="F364" i="1"/>
  <c r="G364" i="1" s="1"/>
  <c r="F368" i="1"/>
  <c r="G368" i="1" s="1"/>
  <c r="F370" i="1"/>
  <c r="F372" i="1"/>
  <c r="F376" i="1"/>
  <c r="G376" i="1" s="1"/>
  <c r="F378" i="1"/>
  <c r="G378" i="1" s="1"/>
  <c r="F380" i="1"/>
  <c r="I203" i="1"/>
  <c r="L414" i="1"/>
  <c r="F360" i="1"/>
  <c r="F362" i="1"/>
  <c r="G362" i="1" s="1"/>
  <c r="F356" i="1"/>
  <c r="G356" i="1" s="1"/>
  <c r="F348" i="1"/>
  <c r="G348" i="1" s="1"/>
  <c r="F350" i="1"/>
  <c r="G350" i="1" s="1"/>
  <c r="F352" i="1"/>
  <c r="F354" i="1"/>
  <c r="G238" i="1"/>
  <c r="G233" i="1"/>
  <c r="F365" i="1"/>
  <c r="F367" i="1"/>
  <c r="F369" i="1"/>
  <c r="G369" i="1" s="1"/>
  <c r="F371" i="1"/>
  <c r="G371" i="1" s="1"/>
  <c r="F373" i="1"/>
  <c r="G373" i="1" s="1"/>
  <c r="F375" i="1"/>
  <c r="F377" i="1"/>
  <c r="F379" i="1"/>
  <c r="G379" i="1" s="1"/>
  <c r="F381" i="1"/>
  <c r="G381" i="1" s="1"/>
  <c r="F347" i="1"/>
  <c r="G347" i="1" s="1"/>
  <c r="F349" i="1"/>
  <c r="G349" i="1" s="1"/>
  <c r="F353" i="1"/>
  <c r="G353" i="1" s="1"/>
  <c r="F355" i="1"/>
  <c r="G355" i="1" s="1"/>
  <c r="F358" i="1"/>
  <c r="G358" i="1" s="1"/>
  <c r="L426" i="1"/>
  <c r="L412" i="1"/>
  <c r="I397" i="1"/>
  <c r="F397" i="1"/>
  <c r="G397" i="1" s="1"/>
  <c r="L221" i="1"/>
  <c r="L236" i="1"/>
  <c r="L228" i="1"/>
  <c r="L220" i="1"/>
  <c r="L212" i="1"/>
  <c r="L204" i="1"/>
  <c r="K208" i="1"/>
  <c r="L353" i="1"/>
  <c r="K235" i="1"/>
  <c r="K219" i="1"/>
  <c r="K364" i="1"/>
  <c r="K366" i="1"/>
  <c r="K368" i="1"/>
  <c r="K370" i="1"/>
  <c r="K234" i="1"/>
  <c r="K226" i="1"/>
  <c r="K218" i="1"/>
  <c r="K210" i="1"/>
  <c r="K348" i="1"/>
  <c r="L356" i="1"/>
  <c r="L358" i="1"/>
  <c r="L360" i="1"/>
  <c r="L362" i="1"/>
  <c r="K372" i="1"/>
  <c r="K374" i="1"/>
  <c r="K376" i="1"/>
  <c r="K378" i="1"/>
  <c r="K380" i="1"/>
  <c r="K382" i="1"/>
  <c r="K232" i="1"/>
  <c r="L235" i="1"/>
  <c r="L205" i="1"/>
  <c r="K227" i="1"/>
  <c r="K211" i="1"/>
  <c r="K233" i="1"/>
  <c r="K225" i="1"/>
  <c r="K217" i="1"/>
  <c r="K209" i="1"/>
  <c r="K350" i="1"/>
  <c r="K352" i="1"/>
  <c r="K354" i="1"/>
  <c r="L233" i="1"/>
  <c r="L229" i="1"/>
  <c r="L349" i="1"/>
  <c r="L355" i="1"/>
  <c r="K224" i="1"/>
  <c r="F351" i="1"/>
  <c r="L215" i="1"/>
  <c r="K365" i="1"/>
  <c r="K369" i="1"/>
  <c r="F382" i="1"/>
  <c r="F374" i="1"/>
  <c r="G374" i="1" s="1"/>
  <c r="F366" i="1"/>
  <c r="G366" i="1" s="1"/>
  <c r="L351" i="1"/>
  <c r="K203" i="1"/>
  <c r="L231" i="1"/>
  <c r="L223" i="1"/>
  <c r="L207" i="1"/>
  <c r="K367" i="1"/>
  <c r="K371" i="1"/>
  <c r="L238" i="1"/>
  <c r="L230" i="1"/>
  <c r="L222" i="1"/>
  <c r="L214" i="1"/>
  <c r="L206" i="1"/>
  <c r="L347" i="1"/>
  <c r="L357" i="1"/>
  <c r="L359" i="1"/>
  <c r="L361" i="1"/>
  <c r="L363" i="1"/>
  <c r="K373" i="1"/>
  <c r="K375" i="1"/>
  <c r="K377" i="1"/>
  <c r="K379" i="1"/>
  <c r="L381" i="1"/>
  <c r="K216" i="1"/>
  <c r="L219" i="1"/>
  <c r="F401" i="1"/>
  <c r="G401" i="1" s="1"/>
  <c r="C46" i="8"/>
  <c r="E25" i="8"/>
  <c r="C18" i="8"/>
  <c r="L18" i="8" s="1"/>
  <c r="C15" i="8"/>
  <c r="L15" i="8" s="1"/>
  <c r="E40" i="8"/>
  <c r="E24" i="8"/>
  <c r="E28" i="8"/>
  <c r="F400" i="1"/>
  <c r="G400" i="1" s="1"/>
  <c r="C22" i="8"/>
  <c r="K22" i="8" s="1"/>
  <c r="C28" i="8"/>
  <c r="E32" i="8"/>
  <c r="E36" i="8"/>
  <c r="C40" i="8"/>
  <c r="E46" i="8"/>
  <c r="C14" i="8"/>
  <c r="F203" i="1"/>
  <c r="G203" i="1" s="1"/>
  <c r="K231" i="1"/>
  <c r="K223" i="1"/>
  <c r="K215" i="1"/>
  <c r="K207" i="1"/>
  <c r="L234" i="1"/>
  <c r="L226" i="1"/>
  <c r="L218" i="1"/>
  <c r="L210" i="1"/>
  <c r="L416" i="1"/>
  <c r="E22" i="8"/>
  <c r="C47" i="8"/>
  <c r="L350" i="1"/>
  <c r="L375" i="1"/>
  <c r="K237" i="1"/>
  <c r="K229" i="1"/>
  <c r="K221" i="1"/>
  <c r="K213" i="1"/>
  <c r="K205" i="1"/>
  <c r="L232" i="1"/>
  <c r="L224" i="1"/>
  <c r="L216" i="1"/>
  <c r="L208" i="1"/>
  <c r="L424" i="1"/>
  <c r="C16" i="8"/>
  <c r="C26" i="8"/>
  <c r="E29" i="8"/>
  <c r="C41" i="8"/>
  <c r="E47" i="8"/>
  <c r="G234" i="1"/>
  <c r="L352" i="1"/>
  <c r="L364" i="1"/>
  <c r="L379" i="1"/>
  <c r="K236" i="1"/>
  <c r="K228" i="1"/>
  <c r="K220" i="1"/>
  <c r="K212" i="1"/>
  <c r="K204" i="1"/>
  <c r="E23" i="8"/>
  <c r="E26" i="8"/>
  <c r="E30" i="8"/>
  <c r="E38" i="8"/>
  <c r="E41" i="8"/>
  <c r="L368" i="1"/>
  <c r="C20" i="8"/>
  <c r="E34" i="8"/>
  <c r="E14" i="8"/>
  <c r="C48" i="8"/>
  <c r="H25" i="8"/>
  <c r="G232" i="1"/>
  <c r="L237" i="1"/>
  <c r="L213" i="1"/>
  <c r="C43" i="8"/>
  <c r="C24" i="8"/>
  <c r="K24" i="8" s="1"/>
  <c r="E27" i="8"/>
  <c r="E39" i="8"/>
  <c r="C42" i="8"/>
  <c r="E45" i="8"/>
  <c r="E48" i="8"/>
  <c r="G231" i="1"/>
  <c r="I399" i="1"/>
  <c r="J399" i="1" s="1"/>
  <c r="I395" i="1"/>
  <c r="G395" i="1"/>
  <c r="I403" i="1"/>
  <c r="G403" i="1"/>
  <c r="L418" i="1"/>
  <c r="L428" i="1"/>
  <c r="L420" i="1"/>
  <c r="L422" i="1"/>
  <c r="I412" i="1"/>
  <c r="I404" i="1"/>
  <c r="I406" i="1"/>
  <c r="I408" i="1"/>
  <c r="I410" i="1"/>
  <c r="I414" i="1"/>
  <c r="I421" i="1"/>
  <c r="G421" i="1"/>
  <c r="I426" i="1"/>
  <c r="I416" i="1"/>
  <c r="I418" i="1"/>
  <c r="I428" i="1"/>
  <c r="I420" i="1"/>
  <c r="I405" i="1"/>
  <c r="I407" i="1"/>
  <c r="G407" i="1"/>
  <c r="I409" i="1"/>
  <c r="I411" i="1"/>
  <c r="J411" i="1" s="1"/>
  <c r="G411" i="1"/>
  <c r="I413" i="1"/>
  <c r="I422" i="1"/>
  <c r="I430" i="1"/>
  <c r="I415" i="1"/>
  <c r="I419" i="1"/>
  <c r="I417" i="1"/>
  <c r="J417" i="1" s="1"/>
  <c r="I424" i="1"/>
  <c r="K413" i="1"/>
  <c r="K417" i="1"/>
  <c r="K419" i="1"/>
  <c r="G402" i="1"/>
  <c r="K405" i="1"/>
  <c r="K407" i="1"/>
  <c r="K409" i="1"/>
  <c r="K411" i="1"/>
  <c r="L415" i="1"/>
  <c r="L421" i="1"/>
  <c r="L423" i="1"/>
  <c r="L425" i="1"/>
  <c r="L427" i="1"/>
  <c r="L429" i="1"/>
  <c r="K395" i="1"/>
  <c r="K397" i="1"/>
  <c r="K399" i="1"/>
  <c r="K401" i="1"/>
  <c r="K403" i="1"/>
  <c r="G425" i="1"/>
  <c r="G429" i="1"/>
  <c r="I396" i="1"/>
  <c r="J396" i="1" s="1"/>
  <c r="I398" i="1"/>
  <c r="I400" i="1"/>
  <c r="I402" i="1"/>
  <c r="K430" i="1"/>
  <c r="K404" i="1"/>
  <c r="K406" i="1"/>
  <c r="K408" i="1"/>
  <c r="K410" i="1"/>
  <c r="K396" i="1"/>
  <c r="K398" i="1"/>
  <c r="K400" i="1"/>
  <c r="K402" i="1"/>
  <c r="I423" i="1"/>
  <c r="I425" i="1"/>
  <c r="I427" i="1"/>
  <c r="I429" i="1"/>
  <c r="L376" i="1"/>
  <c r="L373" i="1"/>
  <c r="L378" i="1"/>
  <c r="L380" i="1"/>
  <c r="L377" i="1"/>
  <c r="L382" i="1"/>
  <c r="L374" i="1"/>
  <c r="L365" i="1"/>
  <c r="L370" i="1"/>
  <c r="L367" i="1"/>
  <c r="L372" i="1"/>
  <c r="L369" i="1"/>
  <c r="L366" i="1"/>
  <c r="L354" i="1"/>
  <c r="I361" i="1"/>
  <c r="I354" i="1"/>
  <c r="I363" i="1"/>
  <c r="I381" i="1"/>
  <c r="I347" i="1"/>
  <c r="I370" i="1"/>
  <c r="I378" i="1"/>
  <c r="I352" i="1"/>
  <c r="I365" i="1"/>
  <c r="J365" i="1" s="1"/>
  <c r="G365" i="1"/>
  <c r="I373" i="1"/>
  <c r="I349" i="1"/>
  <c r="I367" i="1"/>
  <c r="I375" i="1"/>
  <c r="I376" i="1"/>
  <c r="I351" i="1"/>
  <c r="I364" i="1"/>
  <c r="I372" i="1"/>
  <c r="G372" i="1"/>
  <c r="I380" i="1"/>
  <c r="I368" i="1"/>
  <c r="I353" i="1"/>
  <c r="I369" i="1"/>
  <c r="I377" i="1"/>
  <c r="I382" i="1"/>
  <c r="I348" i="1"/>
  <c r="I355" i="1"/>
  <c r="G357" i="1"/>
  <c r="I357" i="1"/>
  <c r="I366" i="1"/>
  <c r="I374" i="1"/>
  <c r="I350" i="1"/>
  <c r="I359" i="1"/>
  <c r="I371" i="1"/>
  <c r="I379" i="1"/>
  <c r="K381" i="1"/>
  <c r="K357" i="1"/>
  <c r="K359" i="1"/>
  <c r="K361" i="1"/>
  <c r="K363" i="1"/>
  <c r="K347" i="1"/>
  <c r="K349" i="1"/>
  <c r="K351" i="1"/>
  <c r="K353" i="1"/>
  <c r="K355" i="1"/>
  <c r="I356" i="1"/>
  <c r="I358" i="1"/>
  <c r="I360" i="1"/>
  <c r="I362" i="1"/>
  <c r="K356" i="1"/>
  <c r="K358" i="1"/>
  <c r="K360" i="1"/>
  <c r="K362" i="1"/>
  <c r="L203" i="1"/>
  <c r="H39" i="8"/>
  <c r="H32" i="8"/>
  <c r="H20" i="8"/>
  <c r="H23" i="8"/>
  <c r="H29" i="8"/>
  <c r="H21" i="8"/>
  <c r="H31" i="8"/>
  <c r="H34" i="8"/>
  <c r="H36" i="8"/>
  <c r="H18" i="8"/>
  <c r="H37" i="8"/>
  <c r="H45" i="8"/>
  <c r="H16" i="8"/>
  <c r="H35" i="8"/>
  <c r="H27" i="8"/>
  <c r="H30" i="8"/>
  <c r="H38" i="8"/>
  <c r="H43" i="8"/>
  <c r="H46" i="8"/>
  <c r="H33" i="8"/>
  <c r="H14" i="8"/>
  <c r="E16" i="8"/>
  <c r="E18" i="8"/>
  <c r="E20" i="8"/>
  <c r="C30" i="8"/>
  <c r="C32" i="8"/>
  <c r="C34" i="8"/>
  <c r="C36" i="8"/>
  <c r="C38" i="8"/>
  <c r="H41" i="8"/>
  <c r="E43" i="8"/>
  <c r="C45" i="8"/>
  <c r="H48" i="8"/>
  <c r="C13" i="8"/>
  <c r="E15" i="8"/>
  <c r="C17" i="8"/>
  <c r="C19" i="8"/>
  <c r="H22" i="8"/>
  <c r="H24" i="8"/>
  <c r="H26" i="8"/>
  <c r="H28" i="8"/>
  <c r="H40" i="8"/>
  <c r="E42" i="8"/>
  <c r="C44" i="8"/>
  <c r="H47" i="8"/>
  <c r="E13" i="8"/>
  <c r="H15" i="8"/>
  <c r="E17" i="8"/>
  <c r="E19" i="8"/>
  <c r="C21" i="8"/>
  <c r="C31" i="8"/>
  <c r="C33" i="8"/>
  <c r="C35" i="8"/>
  <c r="C37" i="8"/>
  <c r="H42" i="8"/>
  <c r="E44" i="8"/>
  <c r="H13" i="8"/>
  <c r="H17" i="8"/>
  <c r="H19" i="8"/>
  <c r="E21" i="8"/>
  <c r="C23" i="8"/>
  <c r="C25" i="8"/>
  <c r="C27" i="8"/>
  <c r="C29" i="8"/>
  <c r="E31" i="8"/>
  <c r="E33" i="8"/>
  <c r="E35" i="8"/>
  <c r="E37" i="8"/>
  <c r="C39" i="8"/>
  <c r="H44" i="8"/>
  <c r="F237" i="1"/>
  <c r="G237" i="1" s="1"/>
  <c r="F229" i="1"/>
  <c r="G229" i="1" s="1"/>
  <c r="F230" i="1"/>
  <c r="G230" i="1" s="1"/>
  <c r="F236" i="1"/>
  <c r="G236" i="1" s="1"/>
  <c r="F235" i="1"/>
  <c r="G235" i="1" s="1"/>
  <c r="I234" i="1"/>
  <c r="J234" i="1" s="1"/>
  <c r="I231" i="1"/>
  <c r="J231" i="1" s="1"/>
  <c r="I238" i="1"/>
  <c r="J238" i="1" s="1"/>
  <c r="I236" i="1"/>
  <c r="I237" i="1"/>
  <c r="I232" i="1"/>
  <c r="J232" i="1" s="1"/>
  <c r="I230" i="1"/>
  <c r="I235" i="1"/>
  <c r="I229" i="1"/>
  <c r="I233" i="1"/>
  <c r="J233" i="1" s="1"/>
  <c r="J404" i="1" l="1"/>
  <c r="M404" i="1" s="1"/>
  <c r="J364" i="1"/>
  <c r="J257" i="1"/>
  <c r="G257" i="1"/>
  <c r="J315" i="1"/>
  <c r="G315" i="1"/>
  <c r="G260" i="1"/>
  <c r="J260" i="1"/>
  <c r="J84" i="1"/>
  <c r="G84" i="1"/>
  <c r="J266" i="1"/>
  <c r="G266" i="1"/>
  <c r="G252" i="1"/>
  <c r="J252" i="1"/>
  <c r="G307" i="1"/>
  <c r="J307" i="1"/>
  <c r="J268" i="1"/>
  <c r="G268" i="1"/>
  <c r="J300" i="1"/>
  <c r="G300" i="1"/>
  <c r="G263" i="1"/>
  <c r="J263" i="1"/>
  <c r="G286" i="1"/>
  <c r="J286" i="1"/>
  <c r="G275" i="1"/>
  <c r="J275" i="1"/>
  <c r="G317" i="1"/>
  <c r="J317" i="1"/>
  <c r="G68" i="1"/>
  <c r="J68" i="1"/>
  <c r="J90" i="1"/>
  <c r="G90" i="1"/>
  <c r="J71" i="1"/>
  <c r="G71" i="1"/>
  <c r="J64" i="1"/>
  <c r="G64" i="1"/>
  <c r="J72" i="1"/>
  <c r="G72" i="1"/>
  <c r="J265" i="1"/>
  <c r="G265" i="1"/>
  <c r="G274" i="1"/>
  <c r="J274" i="1"/>
  <c r="G270" i="1"/>
  <c r="J270" i="1"/>
  <c r="J279" i="1"/>
  <c r="G279" i="1"/>
  <c r="J323" i="1"/>
  <c r="G323" i="1"/>
  <c r="G253" i="1"/>
  <c r="J253" i="1"/>
  <c r="J269" i="1"/>
  <c r="G269" i="1"/>
  <c r="G271" i="1"/>
  <c r="J271" i="1"/>
  <c r="J319" i="1"/>
  <c r="G319" i="1"/>
  <c r="J94" i="1"/>
  <c r="G94" i="1"/>
  <c r="J89" i="1"/>
  <c r="G89" i="1"/>
  <c r="J67" i="1"/>
  <c r="G67" i="1"/>
  <c r="G62" i="1"/>
  <c r="J62" i="1"/>
  <c r="G86" i="1"/>
  <c r="J86" i="1"/>
  <c r="J358" i="1"/>
  <c r="M358" i="1" s="1"/>
  <c r="J322" i="1"/>
  <c r="G322" i="1"/>
  <c r="G273" i="1"/>
  <c r="J273" i="1"/>
  <c r="G276" i="1"/>
  <c r="J276" i="1"/>
  <c r="G277" i="1"/>
  <c r="J277" i="1"/>
  <c r="M277" i="1" s="1"/>
  <c r="J313" i="1"/>
  <c r="G313" i="1"/>
  <c r="J285" i="1"/>
  <c r="G285" i="1"/>
  <c r="G267" i="1"/>
  <c r="J267" i="1"/>
  <c r="G251" i="1"/>
  <c r="J251" i="1"/>
  <c r="G304" i="1"/>
  <c r="J304" i="1"/>
  <c r="J93" i="1"/>
  <c r="G93" i="1"/>
  <c r="M93" i="1" s="1"/>
  <c r="G66" i="1"/>
  <c r="J66" i="1"/>
  <c r="J65" i="1"/>
  <c r="G65" i="1"/>
  <c r="J79" i="1"/>
  <c r="G79" i="1"/>
  <c r="G305" i="1"/>
  <c r="J305" i="1"/>
  <c r="J331" i="1"/>
  <c r="G331" i="1"/>
  <c r="G282" i="1"/>
  <c r="J282" i="1"/>
  <c r="G334" i="1"/>
  <c r="J334" i="1"/>
  <c r="J256" i="1"/>
  <c r="G256" i="1"/>
  <c r="G310" i="1"/>
  <c r="J310" i="1"/>
  <c r="G284" i="1"/>
  <c r="J284" i="1"/>
  <c r="G272" i="1"/>
  <c r="J272" i="1"/>
  <c r="G264" i="1"/>
  <c r="J264" i="1"/>
  <c r="G332" i="1"/>
  <c r="J332" i="1"/>
  <c r="J261" i="1"/>
  <c r="G261" i="1"/>
  <c r="G302" i="1"/>
  <c r="J302" i="1"/>
  <c r="G283" i="1"/>
  <c r="J283" i="1"/>
  <c r="J81" i="1"/>
  <c r="G81" i="1"/>
  <c r="J69" i="1"/>
  <c r="G69" i="1"/>
  <c r="J73" i="1"/>
  <c r="G73" i="1"/>
  <c r="J77" i="1"/>
  <c r="G77" i="1"/>
  <c r="G78" i="1"/>
  <c r="J78" i="1"/>
  <c r="G92" i="1"/>
  <c r="J92" i="1"/>
  <c r="G280" i="1"/>
  <c r="J280" i="1"/>
  <c r="G320" i="1"/>
  <c r="J320" i="1"/>
  <c r="G281" i="1"/>
  <c r="J281" i="1"/>
  <c r="J306" i="1"/>
  <c r="G306" i="1"/>
  <c r="G255" i="1"/>
  <c r="J255" i="1"/>
  <c r="G314" i="1"/>
  <c r="J314" i="1"/>
  <c r="G326" i="1"/>
  <c r="J326" i="1"/>
  <c r="G324" i="1"/>
  <c r="J324" i="1"/>
  <c r="J329" i="1"/>
  <c r="G329" i="1"/>
  <c r="J60" i="1"/>
  <c r="G60" i="1"/>
  <c r="J74" i="1"/>
  <c r="G74" i="1"/>
  <c r="J82" i="1"/>
  <c r="G82" i="1"/>
  <c r="J85" i="1"/>
  <c r="G85" i="1"/>
  <c r="J87" i="1"/>
  <c r="G87" i="1"/>
  <c r="G308" i="1"/>
  <c r="J308" i="1"/>
  <c r="G299" i="1"/>
  <c r="J299" i="1"/>
  <c r="G333" i="1"/>
  <c r="J333" i="1"/>
  <c r="J325" i="1"/>
  <c r="G325" i="1"/>
  <c r="G309" i="1"/>
  <c r="J309" i="1"/>
  <c r="G262" i="1"/>
  <c r="J262" i="1"/>
  <c r="G303" i="1"/>
  <c r="J303" i="1"/>
  <c r="G328" i="1"/>
  <c r="J328" i="1"/>
  <c r="G318" i="1"/>
  <c r="J318" i="1"/>
  <c r="G312" i="1"/>
  <c r="J312" i="1"/>
  <c r="G88" i="1"/>
  <c r="J88" i="1"/>
  <c r="G76" i="1"/>
  <c r="J76" i="1"/>
  <c r="J59" i="1"/>
  <c r="G59" i="1"/>
  <c r="J75" i="1"/>
  <c r="G75" i="1"/>
  <c r="J91" i="1"/>
  <c r="G91" i="1"/>
  <c r="G258" i="1"/>
  <c r="J258" i="1"/>
  <c r="G254" i="1"/>
  <c r="J254" i="1"/>
  <c r="G311" i="1"/>
  <c r="J311" i="1"/>
  <c r="G316" i="1"/>
  <c r="J316" i="1"/>
  <c r="G330" i="1"/>
  <c r="J330" i="1"/>
  <c r="G259" i="1"/>
  <c r="J259" i="1"/>
  <c r="G278" i="1"/>
  <c r="J278" i="1"/>
  <c r="G301" i="1"/>
  <c r="J301" i="1"/>
  <c r="G321" i="1"/>
  <c r="J321" i="1"/>
  <c r="J327" i="1"/>
  <c r="G327" i="1"/>
  <c r="J61" i="1"/>
  <c r="G61" i="1"/>
  <c r="J70" i="1"/>
  <c r="G70" i="1"/>
  <c r="G63" i="1"/>
  <c r="J63" i="1"/>
  <c r="G80" i="1"/>
  <c r="J80" i="1"/>
  <c r="J83" i="1"/>
  <c r="G83" i="1"/>
  <c r="L41" i="8"/>
  <c r="K26" i="8"/>
  <c r="K28" i="8"/>
  <c r="J363" i="1"/>
  <c r="M363" i="1" s="1"/>
  <c r="J427" i="1"/>
  <c r="M427" i="1" s="1"/>
  <c r="F26" i="8"/>
  <c r="G26" i="8" s="1"/>
  <c r="E52" i="9"/>
  <c r="E61" i="9"/>
  <c r="I15" i="8"/>
  <c r="E41" i="9"/>
  <c r="I39" i="8"/>
  <c r="E65" i="9"/>
  <c r="E59" i="9"/>
  <c r="F27" i="8"/>
  <c r="G27" i="8" s="1"/>
  <c r="E53" i="9"/>
  <c r="I47" i="8"/>
  <c r="E73" i="9"/>
  <c r="I22" i="8"/>
  <c r="E48" i="9"/>
  <c r="I23" i="8"/>
  <c r="E49" i="9"/>
  <c r="I31" i="8"/>
  <c r="E57" i="9"/>
  <c r="F19" i="8"/>
  <c r="G19" i="8" s="1"/>
  <c r="E45" i="9"/>
  <c r="I14" i="8"/>
  <c r="E40" i="9"/>
  <c r="E63" i="9"/>
  <c r="F42" i="8"/>
  <c r="G42" i="8" s="1"/>
  <c r="E68" i="9"/>
  <c r="F34" i="8"/>
  <c r="G34" i="8" s="1"/>
  <c r="E60" i="9"/>
  <c r="I29" i="8"/>
  <c r="E55" i="9"/>
  <c r="J55" i="9" s="1"/>
  <c r="F46" i="8"/>
  <c r="G46" i="8" s="1"/>
  <c r="E72" i="9"/>
  <c r="I28" i="8"/>
  <c r="E54" i="9"/>
  <c r="E43" i="9"/>
  <c r="E44" i="9"/>
  <c r="I41" i="8"/>
  <c r="E67" i="9"/>
  <c r="I24" i="8"/>
  <c r="E50" i="9"/>
  <c r="E47" i="9"/>
  <c r="F40" i="8"/>
  <c r="G40" i="8" s="1"/>
  <c r="E66" i="9"/>
  <c r="E70" i="9"/>
  <c r="E46" i="9"/>
  <c r="E69" i="9"/>
  <c r="E39" i="9"/>
  <c r="H39" i="9" s="1"/>
  <c r="C3" i="9" s="1"/>
  <c r="E42" i="9"/>
  <c r="J419" i="1"/>
  <c r="F48" i="8"/>
  <c r="G48" i="8" s="1"/>
  <c r="E74" i="9"/>
  <c r="F38" i="8"/>
  <c r="G38" i="8" s="1"/>
  <c r="E64" i="9"/>
  <c r="I36" i="8"/>
  <c r="E62" i="9"/>
  <c r="F25" i="8"/>
  <c r="G25" i="8" s="1"/>
  <c r="E51" i="9"/>
  <c r="I45" i="8"/>
  <c r="E71" i="9"/>
  <c r="I30" i="8"/>
  <c r="E56" i="9"/>
  <c r="I32" i="8"/>
  <c r="E58" i="9"/>
  <c r="K14" i="8"/>
  <c r="I27" i="8"/>
  <c r="K42" i="8"/>
  <c r="J355" i="1"/>
  <c r="M355" i="1" s="1"/>
  <c r="F32" i="8"/>
  <c r="G32" i="8" s="1"/>
  <c r="J397" i="1"/>
  <c r="M397" i="1" s="1"/>
  <c r="F22" i="8"/>
  <c r="G22" i="8" s="1"/>
  <c r="F28" i="8"/>
  <c r="G28" i="8" s="1"/>
  <c r="F14" i="8"/>
  <c r="G14" i="8" s="1"/>
  <c r="L14" i="8"/>
  <c r="F24" i="8"/>
  <c r="G24" i="8" s="1"/>
  <c r="I25" i="8"/>
  <c r="F29" i="8"/>
  <c r="G29" i="8" s="1"/>
  <c r="F45" i="8"/>
  <c r="G45" i="8" s="1"/>
  <c r="F30" i="8"/>
  <c r="G30" i="8" s="1"/>
  <c r="K47" i="8"/>
  <c r="F23" i="8"/>
  <c r="G23" i="8" s="1"/>
  <c r="L47" i="8"/>
  <c r="L42" i="8"/>
  <c r="K20" i="8"/>
  <c r="J401" i="1"/>
  <c r="M401" i="1" s="1"/>
  <c r="L43" i="8"/>
  <c r="K43" i="8"/>
  <c r="L40" i="8"/>
  <c r="K40" i="8"/>
  <c r="L20" i="8"/>
  <c r="F41" i="8"/>
  <c r="G41" i="8" s="1"/>
  <c r="L28" i="8"/>
  <c r="K15" i="8"/>
  <c r="I38" i="8"/>
  <c r="L34" i="8"/>
  <c r="L22" i="8"/>
  <c r="I48" i="8"/>
  <c r="L36" i="8"/>
  <c r="L39" i="8"/>
  <c r="L24" i="8"/>
  <c r="K41" i="8"/>
  <c r="K18" i="8"/>
  <c r="L29" i="8"/>
  <c r="L26" i="8"/>
  <c r="F36" i="8"/>
  <c r="G36" i="8" s="1"/>
  <c r="F39" i="8"/>
  <c r="G39" i="8" s="1"/>
  <c r="F47" i="8"/>
  <c r="G47" i="8" s="1"/>
  <c r="L46" i="8"/>
  <c r="K46" i="8"/>
  <c r="L16" i="8"/>
  <c r="I46" i="8"/>
  <c r="K16" i="8"/>
  <c r="I40" i="8"/>
  <c r="L48" i="8"/>
  <c r="K48" i="8"/>
  <c r="J359" i="1"/>
  <c r="J349" i="1"/>
  <c r="M349" i="1" s="1"/>
  <c r="J361" i="1"/>
  <c r="M361" i="1" s="1"/>
  <c r="J395" i="1"/>
  <c r="M395" i="1" s="1"/>
  <c r="J407" i="1"/>
  <c r="M407" i="1" s="1"/>
  <c r="J350" i="1"/>
  <c r="M350" i="1" s="1"/>
  <c r="J380" i="1"/>
  <c r="J381" i="1"/>
  <c r="M381" i="1" s="1"/>
  <c r="I26" i="8"/>
  <c r="I34" i="8"/>
  <c r="J373" i="1"/>
  <c r="M373" i="1" s="1"/>
  <c r="J378" i="1"/>
  <c r="M378" i="1" s="1"/>
  <c r="J410" i="1"/>
  <c r="J353" i="1"/>
  <c r="M353" i="1" s="1"/>
  <c r="J370" i="1"/>
  <c r="J398" i="1"/>
  <c r="J424" i="1"/>
  <c r="M424" i="1" s="1"/>
  <c r="J412" i="1"/>
  <c r="M412" i="1" s="1"/>
  <c r="G399" i="1"/>
  <c r="M399" i="1" s="1"/>
  <c r="L23" i="8"/>
  <c r="F20" i="8"/>
  <c r="G20" i="8" s="1"/>
  <c r="I37" i="8"/>
  <c r="I35" i="8"/>
  <c r="K37" i="8"/>
  <c r="F43" i="8"/>
  <c r="G43" i="8" s="1"/>
  <c r="I18" i="8"/>
  <c r="I33" i="8"/>
  <c r="K35" i="8"/>
  <c r="L19" i="8"/>
  <c r="F16" i="8"/>
  <c r="G16" i="8" s="1"/>
  <c r="L33" i="8"/>
  <c r="L17" i="8"/>
  <c r="F31" i="8"/>
  <c r="G31" i="8" s="1"/>
  <c r="K29" i="8"/>
  <c r="L31" i="8"/>
  <c r="F15" i="8"/>
  <c r="G15" i="8" s="1"/>
  <c r="K36" i="8"/>
  <c r="I20" i="8"/>
  <c r="K27" i="8"/>
  <c r="L21" i="8"/>
  <c r="K13" i="8"/>
  <c r="K34" i="8"/>
  <c r="K39" i="8"/>
  <c r="K30" i="8"/>
  <c r="K25" i="8"/>
  <c r="F44" i="8"/>
  <c r="G44" i="8" s="1"/>
  <c r="I19" i="8"/>
  <c r="K32" i="8"/>
  <c r="J403" i="1"/>
  <c r="M403" i="1" s="1"/>
  <c r="J426" i="1"/>
  <c r="M426" i="1" s="1"/>
  <c r="J402" i="1"/>
  <c r="M402" i="1" s="1"/>
  <c r="J422" i="1"/>
  <c r="M422" i="1" s="1"/>
  <c r="J409" i="1"/>
  <c r="M409" i="1" s="1"/>
  <c r="J405" i="1"/>
  <c r="M405" i="1" s="1"/>
  <c r="G410" i="1"/>
  <c r="G398" i="1"/>
  <c r="G419" i="1"/>
  <c r="J418" i="1"/>
  <c r="M418" i="1" s="1"/>
  <c r="G416" i="1"/>
  <c r="J421" i="1"/>
  <c r="M421" i="1" s="1"/>
  <c r="J408" i="1"/>
  <c r="M411" i="1"/>
  <c r="J416" i="1"/>
  <c r="J400" i="1"/>
  <c r="M400" i="1" s="1"/>
  <c r="G415" i="1"/>
  <c r="J425" i="1"/>
  <c r="M425" i="1" s="1"/>
  <c r="G413" i="1"/>
  <c r="J420" i="1"/>
  <c r="M420" i="1" s="1"/>
  <c r="J423" i="1"/>
  <c r="M423" i="1" s="1"/>
  <c r="J415" i="1"/>
  <c r="J413" i="1"/>
  <c r="J414" i="1"/>
  <c r="M414" i="1" s="1"/>
  <c r="J406" i="1"/>
  <c r="M406" i="1" s="1"/>
  <c r="G430" i="1"/>
  <c r="G396" i="1"/>
  <c r="M396" i="1" s="1"/>
  <c r="G417" i="1"/>
  <c r="M417" i="1" s="1"/>
  <c r="G408" i="1"/>
  <c r="J430" i="1"/>
  <c r="J428" i="1"/>
  <c r="M428" i="1" s="1"/>
  <c r="J429" i="1"/>
  <c r="M429" i="1" s="1"/>
  <c r="J382" i="1"/>
  <c r="J377" i="1"/>
  <c r="G380" i="1"/>
  <c r="J379" i="1"/>
  <c r="M379" i="1" s="1"/>
  <c r="J367" i="1"/>
  <c r="G367" i="1"/>
  <c r="J366" i="1"/>
  <c r="M366" i="1" s="1"/>
  <c r="G370" i="1"/>
  <c r="M365" i="1"/>
  <c r="J356" i="1"/>
  <c r="M356" i="1" s="1"/>
  <c r="M364" i="1"/>
  <c r="J369" i="1"/>
  <c r="M369" i="1" s="1"/>
  <c r="J352" i="1"/>
  <c r="J347" i="1"/>
  <c r="M347" i="1" s="1"/>
  <c r="O347" i="1" s="1"/>
  <c r="J348" i="1"/>
  <c r="M348" i="1" s="1"/>
  <c r="J351" i="1"/>
  <c r="G351" i="1"/>
  <c r="J362" i="1"/>
  <c r="M362" i="1" s="1"/>
  <c r="G360" i="1"/>
  <c r="J371" i="1"/>
  <c r="M371" i="1" s="1"/>
  <c r="G382" i="1"/>
  <c r="G377" i="1"/>
  <c r="J368" i="1"/>
  <c r="M368" i="1" s="1"/>
  <c r="G352" i="1"/>
  <c r="G359" i="1"/>
  <c r="J374" i="1"/>
  <c r="M374" i="1" s="1"/>
  <c r="J357" i="1"/>
  <c r="M357" i="1" s="1"/>
  <c r="J360" i="1"/>
  <c r="J354" i="1"/>
  <c r="J372" i="1"/>
  <c r="M372" i="1" s="1"/>
  <c r="J376" i="1"/>
  <c r="M376" i="1" s="1"/>
  <c r="G375" i="1"/>
  <c r="G354" i="1"/>
  <c r="J375" i="1"/>
  <c r="F37" i="8"/>
  <c r="G37" i="8" s="1"/>
  <c r="F21" i="8"/>
  <c r="I21" i="8"/>
  <c r="I16" i="8"/>
  <c r="L27" i="8"/>
  <c r="I44" i="8"/>
  <c r="L32" i="8"/>
  <c r="K21" i="8"/>
  <c r="I17" i="8"/>
  <c r="L13" i="8"/>
  <c r="L25" i="8"/>
  <c r="F17" i="8"/>
  <c r="G17" i="8" s="1"/>
  <c r="L30" i="8"/>
  <c r="F33" i="8"/>
  <c r="F13" i="8"/>
  <c r="G13" i="8" s="1"/>
  <c r="K38" i="8"/>
  <c r="L38" i="8"/>
  <c r="F18" i="8"/>
  <c r="I43" i="8"/>
  <c r="L35" i="8"/>
  <c r="I42" i="8"/>
  <c r="K23" i="8"/>
  <c r="L37" i="8"/>
  <c r="K31" i="8"/>
  <c r="K19" i="8"/>
  <c r="F35" i="8"/>
  <c r="G35" i="8" s="1"/>
  <c r="I13" i="8"/>
  <c r="K44" i="8"/>
  <c r="L44" i="8"/>
  <c r="K33" i="8"/>
  <c r="K17" i="8"/>
  <c r="L45" i="8"/>
  <c r="K45" i="8"/>
  <c r="J230" i="1"/>
  <c r="J237" i="1"/>
  <c r="J235" i="1"/>
  <c r="J229" i="1"/>
  <c r="J236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03" i="1"/>
  <c r="J203" i="1" s="1"/>
  <c r="M203" i="1" s="1"/>
  <c r="M84" i="1" l="1"/>
  <c r="J62" i="9"/>
  <c r="J51" i="9"/>
  <c r="J64" i="9"/>
  <c r="M326" i="1"/>
  <c r="M318" i="1"/>
  <c r="M254" i="1"/>
  <c r="M308" i="1"/>
  <c r="M78" i="1"/>
  <c r="J50" i="9"/>
  <c r="J60" i="9"/>
  <c r="J72" i="9"/>
  <c r="J44" i="9"/>
  <c r="J43" i="9"/>
  <c r="I46" i="9"/>
  <c r="J46" i="9"/>
  <c r="J45" i="9"/>
  <c r="I59" i="9"/>
  <c r="J59" i="9"/>
  <c r="H70" i="9"/>
  <c r="J70" i="9"/>
  <c r="J67" i="9"/>
  <c r="J63" i="9"/>
  <c r="J41" i="9"/>
  <c r="I58" i="9"/>
  <c r="J58" i="9"/>
  <c r="I47" i="9"/>
  <c r="J47" i="9"/>
  <c r="I57" i="9"/>
  <c r="J57" i="9"/>
  <c r="J48" i="9"/>
  <c r="I56" i="9"/>
  <c r="J56" i="9"/>
  <c r="H68" i="9"/>
  <c r="J68" i="9"/>
  <c r="J65" i="9"/>
  <c r="I61" i="9"/>
  <c r="J61" i="9"/>
  <c r="H71" i="9"/>
  <c r="J71" i="9"/>
  <c r="J74" i="9"/>
  <c r="I66" i="9"/>
  <c r="J66" i="9"/>
  <c r="I40" i="9"/>
  <c r="J40" i="9"/>
  <c r="H49" i="9"/>
  <c r="J49" i="9"/>
  <c r="H53" i="9"/>
  <c r="J53" i="9"/>
  <c r="J52" i="9"/>
  <c r="I73" i="9"/>
  <c r="J73" i="9"/>
  <c r="I69" i="9"/>
  <c r="J69" i="9"/>
  <c r="I42" i="9"/>
  <c r="J42" i="9"/>
  <c r="J54" i="9"/>
  <c r="M81" i="1"/>
  <c r="M91" i="1"/>
  <c r="M85" i="1"/>
  <c r="M67" i="1"/>
  <c r="M321" i="1"/>
  <c r="M61" i="1"/>
  <c r="M278" i="1"/>
  <c r="M75" i="1"/>
  <c r="M312" i="1"/>
  <c r="M334" i="1"/>
  <c r="M300" i="1"/>
  <c r="M267" i="1"/>
  <c r="M80" i="1"/>
  <c r="M74" i="1"/>
  <c r="M86" i="1"/>
  <c r="M94" i="1"/>
  <c r="M253" i="1"/>
  <c r="M71" i="1"/>
  <c r="M262" i="1"/>
  <c r="M62" i="1"/>
  <c r="M286" i="1"/>
  <c r="M259" i="1"/>
  <c r="M271" i="1"/>
  <c r="M325" i="1"/>
  <c r="M87" i="1"/>
  <c r="M261" i="1"/>
  <c r="M65" i="1"/>
  <c r="M301" i="1"/>
  <c r="M264" i="1"/>
  <c r="M276" i="1"/>
  <c r="M304" i="1"/>
  <c r="M83" i="1"/>
  <c r="M322" i="1"/>
  <c r="M68" i="1"/>
  <c r="M260" i="1"/>
  <c r="M303" i="1"/>
  <c r="M333" i="1"/>
  <c r="M251" i="1"/>
  <c r="M89" i="1"/>
  <c r="M64" i="1"/>
  <c r="M60" i="1"/>
  <c r="M66" i="1"/>
  <c r="M77" i="1"/>
  <c r="M59" i="1"/>
  <c r="O59" i="1" s="1"/>
  <c r="M82" i="1"/>
  <c r="M255" i="1"/>
  <c r="M302" i="1"/>
  <c r="M257" i="1"/>
  <c r="M70" i="1"/>
  <c r="M285" i="1"/>
  <c r="M90" i="1"/>
  <c r="M283" i="1"/>
  <c r="M328" i="1"/>
  <c r="M324" i="1"/>
  <c r="M92" i="1"/>
  <c r="M73" i="1"/>
  <c r="M274" i="1"/>
  <c r="M76" i="1"/>
  <c r="M327" i="1"/>
  <c r="M311" i="1"/>
  <c r="M88" i="1"/>
  <c r="M69" i="1"/>
  <c r="M272" i="1"/>
  <c r="M79" i="1"/>
  <c r="M323" i="1"/>
  <c r="M252" i="1"/>
  <c r="M315" i="1"/>
  <c r="M63" i="1"/>
  <c r="M299" i="1"/>
  <c r="M320" i="1"/>
  <c r="M282" i="1"/>
  <c r="M273" i="1"/>
  <c r="M72" i="1"/>
  <c r="M275" i="1"/>
  <c r="M314" i="1"/>
  <c r="M332" i="1"/>
  <c r="M310" i="1"/>
  <c r="M269" i="1"/>
  <c r="M270" i="1"/>
  <c r="M268" i="1"/>
  <c r="M329" i="1"/>
  <c r="M281" i="1"/>
  <c r="M280" i="1"/>
  <c r="M256" i="1"/>
  <c r="M331" i="1"/>
  <c r="M319" i="1"/>
  <c r="M266" i="1"/>
  <c r="M330" i="1"/>
  <c r="M309" i="1"/>
  <c r="M306" i="1"/>
  <c r="M305" i="1"/>
  <c r="M265" i="1"/>
  <c r="M316" i="1"/>
  <c r="M258" i="1"/>
  <c r="M284" i="1"/>
  <c r="M313" i="1"/>
  <c r="M279" i="1"/>
  <c r="M317" i="1"/>
  <c r="M263" i="1"/>
  <c r="M307" i="1"/>
  <c r="I49" i="9"/>
  <c r="H61" i="9"/>
  <c r="H73" i="9"/>
  <c r="H59" i="9"/>
  <c r="J25" i="8"/>
  <c r="M25" i="8" s="1"/>
  <c r="J26" i="8"/>
  <c r="M26" i="8" s="1"/>
  <c r="H69" i="9"/>
  <c r="I70" i="9"/>
  <c r="I53" i="9"/>
  <c r="H58" i="9"/>
  <c r="J34" i="8"/>
  <c r="M34" i="8" s="1"/>
  <c r="H66" i="9"/>
  <c r="I68" i="9"/>
  <c r="J19" i="8"/>
  <c r="M19" i="8" s="1"/>
  <c r="J27" i="8"/>
  <c r="M27" i="8" s="1"/>
  <c r="J48" i="8"/>
  <c r="M48" i="8" s="1"/>
  <c r="H57" i="9"/>
  <c r="H56" i="9"/>
  <c r="J40" i="8"/>
  <c r="M40" i="8" s="1"/>
  <c r="H55" i="9"/>
  <c r="J38" i="8"/>
  <c r="M38" i="8" s="1"/>
  <c r="I43" i="9"/>
  <c r="J46" i="8"/>
  <c r="M46" i="8" s="1"/>
  <c r="I64" i="9"/>
  <c r="J22" i="8"/>
  <c r="M22" i="8" s="1"/>
  <c r="I51" i="9"/>
  <c r="H64" i="9"/>
  <c r="H51" i="9"/>
  <c r="M419" i="1"/>
  <c r="I74" i="9"/>
  <c r="H63" i="9"/>
  <c r="I45" i="9"/>
  <c r="H74" i="9"/>
  <c r="H72" i="9"/>
  <c r="H62" i="9"/>
  <c r="I63" i="9"/>
  <c r="I72" i="9"/>
  <c r="I62" i="9"/>
  <c r="I39" i="9"/>
  <c r="D3" i="9" s="1"/>
  <c r="I71" i="9"/>
  <c r="J42" i="8"/>
  <c r="M42" i="8" s="1"/>
  <c r="I55" i="9"/>
  <c r="J29" i="8"/>
  <c r="M29" i="8" s="1"/>
  <c r="J32" i="8"/>
  <c r="M32" i="8" s="1"/>
  <c r="J24" i="8"/>
  <c r="M24" i="8" s="1"/>
  <c r="H54" i="9"/>
  <c r="I54" i="9"/>
  <c r="H50" i="9"/>
  <c r="I50" i="9"/>
  <c r="H52" i="9"/>
  <c r="I52" i="9"/>
  <c r="H60" i="9"/>
  <c r="I60" i="9"/>
  <c r="H67" i="9"/>
  <c r="I67" i="9"/>
  <c r="H65" i="9"/>
  <c r="I65" i="9"/>
  <c r="I41" i="9"/>
  <c r="I44" i="9"/>
  <c r="H48" i="9"/>
  <c r="I48" i="9"/>
  <c r="J45" i="8"/>
  <c r="M45" i="8" s="1"/>
  <c r="J28" i="8"/>
  <c r="M28" i="8" s="1"/>
  <c r="J14" i="8"/>
  <c r="M14" i="8" s="1"/>
  <c r="J41" i="8"/>
  <c r="M41" i="8" s="1"/>
  <c r="J30" i="8"/>
  <c r="M30" i="8" s="1"/>
  <c r="J39" i="8"/>
  <c r="M39" i="8" s="1"/>
  <c r="J23" i="8"/>
  <c r="M23" i="8" s="1"/>
  <c r="J36" i="8"/>
  <c r="M36" i="8" s="1"/>
  <c r="J15" i="8"/>
  <c r="M15" i="8" s="1"/>
  <c r="J18" i="8"/>
  <c r="J37" i="8"/>
  <c r="M37" i="8" s="1"/>
  <c r="J16" i="8"/>
  <c r="M16" i="8" s="1"/>
  <c r="J47" i="8"/>
  <c r="M47" i="8" s="1"/>
  <c r="M359" i="1"/>
  <c r="M380" i="1"/>
  <c r="J43" i="8"/>
  <c r="M43" i="8" s="1"/>
  <c r="M430" i="1"/>
  <c r="M398" i="1"/>
  <c r="M415" i="1"/>
  <c r="M408" i="1"/>
  <c r="J33" i="8"/>
  <c r="J31" i="8"/>
  <c r="M31" i="8" s="1"/>
  <c r="J44" i="8"/>
  <c r="M44" i="8" s="1"/>
  <c r="M410" i="1"/>
  <c r="J21" i="8"/>
  <c r="G18" i="8"/>
  <c r="M370" i="1"/>
  <c r="M416" i="1"/>
  <c r="J20" i="8"/>
  <c r="M20" i="8" s="1"/>
  <c r="M367" i="1"/>
  <c r="G21" i="8"/>
  <c r="J35" i="8"/>
  <c r="M35" i="8" s="1"/>
  <c r="G33" i="8"/>
  <c r="M375" i="1"/>
  <c r="M413" i="1"/>
  <c r="M352" i="1"/>
  <c r="M377" i="1"/>
  <c r="M351" i="1"/>
  <c r="M382" i="1"/>
  <c r="M360" i="1"/>
  <c r="M354" i="1"/>
  <c r="J17" i="8"/>
  <c r="M17" i="8" s="1"/>
  <c r="J13" i="8"/>
  <c r="M13" i="8" s="1"/>
  <c r="N228" i="1"/>
  <c r="E228" i="1"/>
  <c r="N227" i="1"/>
  <c r="E227" i="1"/>
  <c r="N226" i="1"/>
  <c r="E226" i="1"/>
  <c r="N225" i="1"/>
  <c r="E225" i="1"/>
  <c r="N224" i="1"/>
  <c r="E224" i="1"/>
  <c r="N223" i="1"/>
  <c r="E223" i="1"/>
  <c r="N222" i="1"/>
  <c r="E222" i="1"/>
  <c r="N221" i="1"/>
  <c r="E221" i="1"/>
  <c r="N220" i="1"/>
  <c r="E220" i="1"/>
  <c r="E219" i="1"/>
  <c r="N218" i="1"/>
  <c r="E218" i="1"/>
  <c r="N217" i="1"/>
  <c r="E217" i="1"/>
  <c r="N216" i="1"/>
  <c r="E216" i="1"/>
  <c r="N215" i="1"/>
  <c r="E215" i="1"/>
  <c r="N214" i="1"/>
  <c r="E214" i="1"/>
  <c r="N213" i="1"/>
  <c r="E213" i="1"/>
  <c r="N212" i="1"/>
  <c r="E212" i="1"/>
  <c r="E211" i="1"/>
  <c r="N210" i="1"/>
  <c r="E210" i="1"/>
  <c r="N209" i="1"/>
  <c r="E209" i="1"/>
  <c r="H45" i="9" s="1"/>
  <c r="N208" i="1"/>
  <c r="E208" i="1"/>
  <c r="N207" i="1"/>
  <c r="E207" i="1"/>
  <c r="N206" i="1"/>
  <c r="E206" i="1"/>
  <c r="N205" i="1"/>
  <c r="E205" i="1"/>
  <c r="N204" i="1"/>
  <c r="E204" i="1"/>
  <c r="N203" i="1"/>
  <c r="C66" i="3" l="1"/>
  <c r="E66" i="3" s="1"/>
  <c r="J66" i="3" s="1"/>
  <c r="O66" i="3"/>
  <c r="Q66" i="3" s="1"/>
  <c r="V66" i="3" s="1"/>
  <c r="AA66" i="3"/>
  <c r="AC66" i="3" s="1"/>
  <c r="AH66" i="3" s="1"/>
  <c r="O62" i="3"/>
  <c r="Q62" i="3" s="1"/>
  <c r="AA62" i="3"/>
  <c r="AC62" i="3" s="1"/>
  <c r="C62" i="3"/>
  <c r="E62" i="3" s="1"/>
  <c r="O57" i="3"/>
  <c r="Q57" i="3" s="1"/>
  <c r="AA57" i="3"/>
  <c r="AC57" i="3" s="1"/>
  <c r="C57" i="3"/>
  <c r="E57" i="3" s="1"/>
  <c r="AA32" i="3"/>
  <c r="AC32" i="3" s="1"/>
  <c r="C32" i="3"/>
  <c r="E32" i="3" s="1"/>
  <c r="O32" i="3"/>
  <c r="Q32" i="3" s="1"/>
  <c r="AA37" i="3"/>
  <c r="AC37" i="3" s="1"/>
  <c r="O37" i="3"/>
  <c r="Q37" i="3" s="1"/>
  <c r="C37" i="3"/>
  <c r="E37" i="3" s="1"/>
  <c r="AA33" i="3"/>
  <c r="AC33" i="3" s="1"/>
  <c r="C33" i="3"/>
  <c r="E33" i="3" s="1"/>
  <c r="O33" i="3"/>
  <c r="Q33" i="3" s="1"/>
  <c r="AA105" i="3"/>
  <c r="AC105" i="3" s="1"/>
  <c r="AH105" i="3" s="1"/>
  <c r="AA56" i="3"/>
  <c r="AC56" i="3" s="1"/>
  <c r="C56" i="3"/>
  <c r="E56" i="3" s="1"/>
  <c r="O56" i="3"/>
  <c r="Q56" i="3" s="1"/>
  <c r="O45" i="3"/>
  <c r="Q45" i="3" s="1"/>
  <c r="AA45" i="3"/>
  <c r="AC45" i="3" s="1"/>
  <c r="C45" i="3"/>
  <c r="E45" i="3" s="1"/>
  <c r="AA49" i="3"/>
  <c r="AC49" i="3" s="1"/>
  <c r="C49" i="3"/>
  <c r="E49" i="3" s="1"/>
  <c r="O49" i="3"/>
  <c r="Q49" i="3" s="1"/>
  <c r="AA55" i="3"/>
  <c r="AC55" i="3" s="1"/>
  <c r="C55" i="3"/>
  <c r="E55" i="3" s="1"/>
  <c r="O55" i="3"/>
  <c r="Q55" i="3" s="1"/>
  <c r="AA46" i="3"/>
  <c r="AC46" i="3" s="1"/>
  <c r="C46" i="3"/>
  <c r="E46" i="3" s="1"/>
  <c r="O46" i="3"/>
  <c r="Q46" i="3" s="1"/>
  <c r="AA40" i="3"/>
  <c r="AC40" i="3" s="1"/>
  <c r="C40" i="3"/>
  <c r="E40" i="3" s="1"/>
  <c r="O40" i="3"/>
  <c r="Q40" i="3" s="1"/>
  <c r="AA107" i="3"/>
  <c r="AC107" i="3" s="1"/>
  <c r="C58" i="3"/>
  <c r="E58" i="3" s="1"/>
  <c r="AA58" i="3"/>
  <c r="AC58" i="3" s="1"/>
  <c r="O58" i="3"/>
  <c r="Q58" i="3" s="1"/>
  <c r="AA34" i="3"/>
  <c r="AC34" i="3" s="1"/>
  <c r="C34" i="3"/>
  <c r="E34" i="3" s="1"/>
  <c r="O34" i="3"/>
  <c r="Q34" i="3" s="1"/>
  <c r="O31" i="3"/>
  <c r="AA31" i="3"/>
  <c r="AC31" i="3" s="1"/>
  <c r="AH31" i="3" s="1"/>
  <c r="C31" i="3"/>
  <c r="E31" i="3" s="1"/>
  <c r="J31" i="3" s="1"/>
  <c r="C38" i="3"/>
  <c r="E38" i="3" s="1"/>
  <c r="AA38" i="3"/>
  <c r="AC38" i="3" s="1"/>
  <c r="O38" i="3"/>
  <c r="Q38" i="3" s="1"/>
  <c r="AA112" i="3"/>
  <c r="AC112" i="3" s="1"/>
  <c r="AA63" i="3"/>
  <c r="AC63" i="3" s="1"/>
  <c r="C63" i="3"/>
  <c r="E63" i="3" s="1"/>
  <c r="O63" i="3"/>
  <c r="Q63" i="3" s="1"/>
  <c r="AA48" i="3"/>
  <c r="AC48" i="3" s="1"/>
  <c r="C48" i="3"/>
  <c r="E48" i="3" s="1"/>
  <c r="O48" i="3"/>
  <c r="Q48" i="3" s="1"/>
  <c r="AA102" i="3"/>
  <c r="AA53" i="3"/>
  <c r="AC53" i="3" s="1"/>
  <c r="O53" i="3"/>
  <c r="Q53" i="3" s="1"/>
  <c r="C53" i="3"/>
  <c r="E53" i="3" s="1"/>
  <c r="AA64" i="3"/>
  <c r="AC64" i="3" s="1"/>
  <c r="C64" i="3"/>
  <c r="E64" i="3" s="1"/>
  <c r="O64" i="3"/>
  <c r="Q64" i="3" s="1"/>
  <c r="O59" i="3"/>
  <c r="Q59" i="3" s="1"/>
  <c r="AA59" i="3"/>
  <c r="AC59" i="3" s="1"/>
  <c r="C59" i="3"/>
  <c r="E59" i="3" s="1"/>
  <c r="AA101" i="3"/>
  <c r="AC101" i="3" s="1"/>
  <c r="O52" i="3"/>
  <c r="Q52" i="3" s="1"/>
  <c r="AA52" i="3"/>
  <c r="AC52" i="3" s="1"/>
  <c r="C52" i="3"/>
  <c r="E52" i="3" s="1"/>
  <c r="AA103" i="3"/>
  <c r="AA54" i="3"/>
  <c r="AC54" i="3" s="1"/>
  <c r="O54" i="3"/>
  <c r="Q54" i="3" s="1"/>
  <c r="C54" i="3"/>
  <c r="E54" i="3" s="1"/>
  <c r="AA42" i="3"/>
  <c r="AC42" i="3" s="1"/>
  <c r="C42" i="3"/>
  <c r="E42" i="3" s="1"/>
  <c r="O42" i="3"/>
  <c r="Q42" i="3" s="1"/>
  <c r="O60" i="3"/>
  <c r="Q60" i="3" s="1"/>
  <c r="AA60" i="3"/>
  <c r="AC60" i="3" s="1"/>
  <c r="C60" i="3"/>
  <c r="E60" i="3" s="1"/>
  <c r="O44" i="3"/>
  <c r="Q44" i="3" s="1"/>
  <c r="AA44" i="3"/>
  <c r="AC44" i="3" s="1"/>
  <c r="C44" i="3"/>
  <c r="E44" i="3" s="1"/>
  <c r="AA47" i="3"/>
  <c r="AC47" i="3" s="1"/>
  <c r="C47" i="3"/>
  <c r="E47" i="3" s="1"/>
  <c r="O47" i="3"/>
  <c r="Q47" i="3" s="1"/>
  <c r="O61" i="3"/>
  <c r="Q61" i="3" s="1"/>
  <c r="AA61" i="3"/>
  <c r="AC61" i="3" s="1"/>
  <c r="C61" i="3"/>
  <c r="E61" i="3" s="1"/>
  <c r="O35" i="3"/>
  <c r="Q35" i="3" s="1"/>
  <c r="AA35" i="3"/>
  <c r="AC35" i="3" s="1"/>
  <c r="C35" i="3"/>
  <c r="E35" i="3" s="1"/>
  <c r="O65" i="3"/>
  <c r="Q65" i="3" s="1"/>
  <c r="AA65" i="3"/>
  <c r="AC65" i="3" s="1"/>
  <c r="C65" i="3"/>
  <c r="E65" i="3" s="1"/>
  <c r="AA41" i="3"/>
  <c r="AC41" i="3" s="1"/>
  <c r="C41" i="3"/>
  <c r="E41" i="3" s="1"/>
  <c r="O41" i="3"/>
  <c r="Q41" i="3" s="1"/>
  <c r="AA50" i="3"/>
  <c r="AC50" i="3" s="1"/>
  <c r="C50" i="3"/>
  <c r="E50" i="3" s="1"/>
  <c r="O50" i="3"/>
  <c r="Q50" i="3" s="1"/>
  <c r="O43" i="3"/>
  <c r="Q43" i="3" s="1"/>
  <c r="AA43" i="3"/>
  <c r="AC43" i="3" s="1"/>
  <c r="C43" i="3"/>
  <c r="E43" i="3" s="1"/>
  <c r="AA111" i="3"/>
  <c r="AA108" i="3"/>
  <c r="AA114" i="3"/>
  <c r="AC114" i="3" s="1"/>
  <c r="AA113" i="3"/>
  <c r="AA109" i="3"/>
  <c r="AA115" i="3"/>
  <c r="AA110" i="3"/>
  <c r="AC110" i="3" s="1"/>
  <c r="AA106" i="3"/>
  <c r="AA104" i="3"/>
  <c r="O98" i="3"/>
  <c r="Q98" i="3" s="1"/>
  <c r="P30" i="8"/>
  <c r="AA98" i="3"/>
  <c r="AC98" i="3" s="1"/>
  <c r="O178" i="3"/>
  <c r="Q178" i="3" s="1"/>
  <c r="V178" i="3" s="1"/>
  <c r="O83" i="3"/>
  <c r="Q83" i="3" s="1"/>
  <c r="P15" i="8"/>
  <c r="AA83" i="3"/>
  <c r="AC83" i="3" s="1"/>
  <c r="C178" i="3"/>
  <c r="E178" i="3" s="1"/>
  <c r="O184" i="3"/>
  <c r="Q184" i="3" s="1"/>
  <c r="V184" i="3" s="1"/>
  <c r="O89" i="3"/>
  <c r="Q89" i="3" s="1"/>
  <c r="AA89" i="3"/>
  <c r="AC89" i="3" s="1"/>
  <c r="C184" i="3"/>
  <c r="E184" i="3" s="1"/>
  <c r="P25" i="8"/>
  <c r="AA93" i="3"/>
  <c r="AC93" i="3" s="1"/>
  <c r="O93" i="3"/>
  <c r="Q93" i="3" s="1"/>
  <c r="O97" i="3"/>
  <c r="Q97" i="3" s="1"/>
  <c r="P29" i="8"/>
  <c r="AA97" i="3"/>
  <c r="AC97" i="3" s="1"/>
  <c r="O99" i="3"/>
  <c r="Q99" i="3" s="1"/>
  <c r="AA99" i="3"/>
  <c r="AC99" i="3" s="1"/>
  <c r="P31" i="8"/>
  <c r="O186" i="3"/>
  <c r="Q186" i="3" s="1"/>
  <c r="V186" i="3" s="1"/>
  <c r="O91" i="3"/>
  <c r="Q91" i="3" s="1"/>
  <c r="P23" i="8"/>
  <c r="AA91" i="3"/>
  <c r="AC91" i="3" s="1"/>
  <c r="C186" i="3"/>
  <c r="E186" i="3" s="1"/>
  <c r="O175" i="3"/>
  <c r="Q175" i="3" s="1"/>
  <c r="C80" i="3"/>
  <c r="AA80" i="3"/>
  <c r="AC80" i="3" s="1"/>
  <c r="O80" i="3"/>
  <c r="Q80" i="3" s="1"/>
  <c r="V80" i="3" s="1"/>
  <c r="C175" i="3"/>
  <c r="E175" i="3" s="1"/>
  <c r="J175" i="3" s="1"/>
  <c r="O96" i="3"/>
  <c r="Q96" i="3" s="1"/>
  <c r="P28" i="8"/>
  <c r="AA96" i="3"/>
  <c r="AC96" i="3" s="1"/>
  <c r="O185" i="3"/>
  <c r="Q185" i="3" s="1"/>
  <c r="V185" i="3" s="1"/>
  <c r="O90" i="3"/>
  <c r="Q90" i="3" s="1"/>
  <c r="P22" i="8"/>
  <c r="AA90" i="3"/>
  <c r="AC90" i="3" s="1"/>
  <c r="C185" i="3"/>
  <c r="E185" i="3" s="1"/>
  <c r="AA92" i="3"/>
  <c r="AC92" i="3" s="1"/>
  <c r="O92" i="3"/>
  <c r="Q92" i="3" s="1"/>
  <c r="P24" i="8"/>
  <c r="O179" i="3"/>
  <c r="Q179" i="3" s="1"/>
  <c r="V179" i="3" s="1"/>
  <c r="AA84" i="3"/>
  <c r="AC84" i="3" s="1"/>
  <c r="O84" i="3"/>
  <c r="Q84" i="3" s="1"/>
  <c r="P16" i="8"/>
  <c r="C179" i="3"/>
  <c r="E179" i="3" s="1"/>
  <c r="O176" i="3"/>
  <c r="Q176" i="3" s="1"/>
  <c r="V176" i="3" s="1"/>
  <c r="P13" i="8"/>
  <c r="O81" i="3"/>
  <c r="Q81" i="3" s="1"/>
  <c r="AA81" i="3"/>
  <c r="AC81" i="3" s="1"/>
  <c r="C176" i="3"/>
  <c r="E176" i="3" s="1"/>
  <c r="AH107" i="3"/>
  <c r="P26" i="8"/>
  <c r="AA94" i="3"/>
  <c r="AC94" i="3" s="1"/>
  <c r="O94" i="3"/>
  <c r="Q94" i="3" s="1"/>
  <c r="O181" i="3"/>
  <c r="Q181" i="3" s="1"/>
  <c r="V181" i="3" s="1"/>
  <c r="AA86" i="3"/>
  <c r="AC86" i="3" s="1"/>
  <c r="O86" i="3"/>
  <c r="Q86" i="3" s="1"/>
  <c r="C181" i="3"/>
  <c r="E181" i="3" s="1"/>
  <c r="O177" i="3"/>
  <c r="Q177" i="3" s="1"/>
  <c r="V177" i="3" s="1"/>
  <c r="O82" i="3"/>
  <c r="Q82" i="3" s="1"/>
  <c r="AA82" i="3"/>
  <c r="AC82" i="3" s="1"/>
  <c r="P14" i="8"/>
  <c r="C177" i="3"/>
  <c r="E177" i="3" s="1"/>
  <c r="AA95" i="3"/>
  <c r="AC95" i="3" s="1"/>
  <c r="P27" i="8"/>
  <c r="O95" i="3"/>
  <c r="Q95" i="3" s="1"/>
  <c r="O182" i="3"/>
  <c r="Q182" i="3" s="1"/>
  <c r="V182" i="3" s="1"/>
  <c r="P19" i="8"/>
  <c r="AA87" i="3"/>
  <c r="AC87" i="3" s="1"/>
  <c r="O87" i="3"/>
  <c r="Q87" i="3" s="1"/>
  <c r="C182" i="3"/>
  <c r="E182" i="3" s="1"/>
  <c r="AH112" i="3"/>
  <c r="P37" i="8"/>
  <c r="O105" i="3"/>
  <c r="Q105" i="3" s="1"/>
  <c r="O101" i="3"/>
  <c r="Q101" i="3" s="1"/>
  <c r="O111" i="3"/>
  <c r="Q111" i="3" s="1"/>
  <c r="P43" i="8"/>
  <c r="O110" i="3"/>
  <c r="Q110" i="3" s="1"/>
  <c r="P42" i="8"/>
  <c r="O115" i="3"/>
  <c r="Q115" i="3" s="1"/>
  <c r="P47" i="8"/>
  <c r="O107" i="3"/>
  <c r="Q107" i="3" s="1"/>
  <c r="P39" i="8"/>
  <c r="O112" i="3"/>
  <c r="Q112" i="3" s="1"/>
  <c r="P44" i="8"/>
  <c r="P45" i="8"/>
  <c r="O113" i="3"/>
  <c r="Q113" i="3" s="1"/>
  <c r="O114" i="3"/>
  <c r="Q114" i="3" s="1"/>
  <c r="P46" i="8"/>
  <c r="O109" i="3"/>
  <c r="Q109" i="3" s="1"/>
  <c r="P41" i="8"/>
  <c r="O102" i="3"/>
  <c r="Q102" i="3" s="1"/>
  <c r="P34" i="8"/>
  <c r="O108" i="3"/>
  <c r="Q108" i="3" s="1"/>
  <c r="P40" i="8"/>
  <c r="O103" i="3"/>
  <c r="Q103" i="3" s="1"/>
  <c r="P35" i="8"/>
  <c r="O104" i="3"/>
  <c r="Q104" i="3" s="1"/>
  <c r="P36" i="8"/>
  <c r="O106" i="3"/>
  <c r="Q106" i="3" s="1"/>
  <c r="P38" i="8"/>
  <c r="O196" i="3"/>
  <c r="Q196" i="3" s="1"/>
  <c r="C196" i="3"/>
  <c r="E196" i="3" s="1"/>
  <c r="J196" i="3" s="1"/>
  <c r="O200" i="3"/>
  <c r="Q200" i="3" s="1"/>
  <c r="C200" i="3"/>
  <c r="E200" i="3" s="1"/>
  <c r="J200" i="3" s="1"/>
  <c r="O205" i="3"/>
  <c r="Q205" i="3" s="1"/>
  <c r="C205" i="3"/>
  <c r="E205" i="3" s="1"/>
  <c r="J205" i="3" s="1"/>
  <c r="O201" i="3"/>
  <c r="Q201" i="3" s="1"/>
  <c r="C201" i="3"/>
  <c r="E201" i="3" s="1"/>
  <c r="J201" i="3" s="1"/>
  <c r="O209" i="3"/>
  <c r="Q209" i="3" s="1"/>
  <c r="C209" i="3"/>
  <c r="E209" i="3" s="1"/>
  <c r="J209" i="3" s="1"/>
  <c r="O197" i="3"/>
  <c r="Q197" i="3" s="1"/>
  <c r="C197" i="3"/>
  <c r="E197" i="3" s="1"/>
  <c r="J197" i="3" s="1"/>
  <c r="O210" i="3"/>
  <c r="Q210" i="3" s="1"/>
  <c r="C210" i="3"/>
  <c r="E210" i="3" s="1"/>
  <c r="J210" i="3" s="1"/>
  <c r="O198" i="3"/>
  <c r="Q198" i="3" s="1"/>
  <c r="C198" i="3"/>
  <c r="E198" i="3" s="1"/>
  <c r="J198" i="3" s="1"/>
  <c r="O207" i="3"/>
  <c r="Q207" i="3" s="1"/>
  <c r="C207" i="3"/>
  <c r="E207" i="3" s="1"/>
  <c r="J207" i="3" s="1"/>
  <c r="O208" i="3"/>
  <c r="Q208" i="3" s="1"/>
  <c r="C208" i="3"/>
  <c r="E208" i="3" s="1"/>
  <c r="J208" i="3" s="1"/>
  <c r="O204" i="3"/>
  <c r="Q204" i="3" s="1"/>
  <c r="C204" i="3"/>
  <c r="E204" i="3" s="1"/>
  <c r="O202" i="3"/>
  <c r="Q202" i="3" s="1"/>
  <c r="C202" i="3"/>
  <c r="E202" i="3" s="1"/>
  <c r="J202" i="3" s="1"/>
  <c r="O203" i="3"/>
  <c r="Q203" i="3" s="1"/>
  <c r="C203" i="3"/>
  <c r="E203" i="3" s="1"/>
  <c r="J203" i="3" s="1"/>
  <c r="O206" i="3"/>
  <c r="Q206" i="3" s="1"/>
  <c r="C206" i="3"/>
  <c r="E206" i="3" s="1"/>
  <c r="J206" i="3" s="1"/>
  <c r="O199" i="3"/>
  <c r="Q199" i="3" s="1"/>
  <c r="C199" i="3"/>
  <c r="E199" i="3" s="1"/>
  <c r="J199" i="3" s="1"/>
  <c r="O194" i="3"/>
  <c r="Q194" i="3" s="1"/>
  <c r="C194" i="3"/>
  <c r="E194" i="3" s="1"/>
  <c r="J194" i="3" s="1"/>
  <c r="O189" i="3"/>
  <c r="Q189" i="3" s="1"/>
  <c r="C189" i="3"/>
  <c r="E189" i="3" s="1"/>
  <c r="J189" i="3" s="1"/>
  <c r="O191" i="3"/>
  <c r="Q191" i="3" s="1"/>
  <c r="C191" i="3"/>
  <c r="E191" i="3" s="1"/>
  <c r="J191" i="3" s="1"/>
  <c r="O190" i="3"/>
  <c r="Q190" i="3" s="1"/>
  <c r="C190" i="3"/>
  <c r="E190" i="3" s="1"/>
  <c r="J190" i="3" s="1"/>
  <c r="O192" i="3"/>
  <c r="Q192" i="3" s="1"/>
  <c r="C192" i="3"/>
  <c r="E192" i="3" s="1"/>
  <c r="J192" i="3" s="1"/>
  <c r="O193" i="3"/>
  <c r="Q193" i="3" s="1"/>
  <c r="C193" i="3"/>
  <c r="E193" i="3" s="1"/>
  <c r="J193" i="3" s="1"/>
  <c r="O187" i="3"/>
  <c r="Q187" i="3" s="1"/>
  <c r="C187" i="3"/>
  <c r="O188" i="3"/>
  <c r="Q188" i="3" s="1"/>
  <c r="C188" i="3"/>
  <c r="E188" i="3" s="1"/>
  <c r="J188" i="3" s="1"/>
  <c r="H47" i="9"/>
  <c r="H43" i="9"/>
  <c r="H44" i="9"/>
  <c r="H42" i="9"/>
  <c r="H40" i="9"/>
  <c r="H41" i="9"/>
  <c r="H46" i="9"/>
  <c r="O127" i="3"/>
  <c r="C127" i="3"/>
  <c r="O160" i="3"/>
  <c r="Q160" i="3" s="1"/>
  <c r="C160" i="3"/>
  <c r="E160" i="3" s="1"/>
  <c r="O156" i="3"/>
  <c r="Q156" i="3" s="1"/>
  <c r="C156" i="3"/>
  <c r="E156" i="3" s="1"/>
  <c r="O137" i="3"/>
  <c r="Q137" i="3" s="1"/>
  <c r="C137" i="3"/>
  <c r="E137" i="3" s="1"/>
  <c r="O149" i="3"/>
  <c r="Q149" i="3" s="1"/>
  <c r="C149" i="3"/>
  <c r="E149" i="3" s="1"/>
  <c r="O143" i="3"/>
  <c r="Q143" i="3" s="1"/>
  <c r="C143" i="3"/>
  <c r="E143" i="3" s="1"/>
  <c r="O133" i="3"/>
  <c r="Q133" i="3" s="1"/>
  <c r="C133" i="3"/>
  <c r="E133" i="3" s="1"/>
  <c r="O152" i="3"/>
  <c r="Q152" i="3" s="1"/>
  <c r="C152" i="3"/>
  <c r="E152" i="3" s="1"/>
  <c r="O148" i="3"/>
  <c r="Q148" i="3" s="1"/>
  <c r="C148" i="3"/>
  <c r="E148" i="3" s="1"/>
  <c r="O130" i="3"/>
  <c r="Q130" i="3" s="1"/>
  <c r="C130" i="3"/>
  <c r="E130" i="3" s="1"/>
  <c r="O140" i="3"/>
  <c r="Q140" i="3" s="1"/>
  <c r="C140" i="3"/>
  <c r="E140" i="3" s="1"/>
  <c r="O154" i="3"/>
  <c r="Q154" i="3" s="1"/>
  <c r="C154" i="3"/>
  <c r="E154" i="3" s="1"/>
  <c r="O155" i="3"/>
  <c r="Q155" i="3" s="1"/>
  <c r="C155" i="3"/>
  <c r="E155" i="3" s="1"/>
  <c r="O144" i="3"/>
  <c r="Q144" i="3" s="1"/>
  <c r="C144" i="3"/>
  <c r="E144" i="3" s="1"/>
  <c r="O150" i="3"/>
  <c r="Q150" i="3" s="1"/>
  <c r="C150" i="3"/>
  <c r="E150" i="3" s="1"/>
  <c r="O139" i="3"/>
  <c r="Q139" i="3" s="1"/>
  <c r="C139" i="3"/>
  <c r="E139" i="3" s="1"/>
  <c r="O141" i="3"/>
  <c r="Q141" i="3" s="1"/>
  <c r="C141" i="3"/>
  <c r="E141" i="3" s="1"/>
  <c r="O129" i="3"/>
  <c r="Q129" i="3" s="1"/>
  <c r="C129" i="3"/>
  <c r="E129" i="3" s="1"/>
  <c r="O138" i="3"/>
  <c r="Q138" i="3" s="1"/>
  <c r="C138" i="3"/>
  <c r="E138" i="3" s="1"/>
  <c r="O134" i="3"/>
  <c r="Q134" i="3" s="1"/>
  <c r="C134" i="3"/>
  <c r="E134" i="3" s="1"/>
  <c r="O131" i="3"/>
  <c r="Q131" i="3" s="1"/>
  <c r="C131" i="3"/>
  <c r="E131" i="3" s="1"/>
  <c r="O158" i="3"/>
  <c r="Q158" i="3" s="1"/>
  <c r="C158" i="3"/>
  <c r="E158" i="3" s="1"/>
  <c r="O151" i="3"/>
  <c r="Q151" i="3" s="1"/>
  <c r="C151" i="3"/>
  <c r="E151" i="3" s="1"/>
  <c r="O136" i="3"/>
  <c r="Q136" i="3" s="1"/>
  <c r="C136" i="3"/>
  <c r="E136" i="3" s="1"/>
  <c r="O153" i="3"/>
  <c r="Q153" i="3" s="1"/>
  <c r="C153" i="3"/>
  <c r="E153" i="3" s="1"/>
  <c r="O128" i="3"/>
  <c r="Q128" i="3" s="1"/>
  <c r="C128" i="3"/>
  <c r="E128" i="3" s="1"/>
  <c r="O159" i="3"/>
  <c r="Q159" i="3" s="1"/>
  <c r="C159" i="3"/>
  <c r="E159" i="3" s="1"/>
  <c r="O162" i="3"/>
  <c r="C162" i="3"/>
  <c r="E162" i="3" s="1"/>
  <c r="J162" i="3" s="1"/>
  <c r="O146" i="3"/>
  <c r="Q146" i="3" s="1"/>
  <c r="C146" i="3"/>
  <c r="E146" i="3" s="1"/>
  <c r="O145" i="3"/>
  <c r="Q145" i="3" s="1"/>
  <c r="C145" i="3"/>
  <c r="E145" i="3" s="1"/>
  <c r="O157" i="3"/>
  <c r="Q157" i="3" s="1"/>
  <c r="R157" i="3" s="1"/>
  <c r="C157" i="3"/>
  <c r="E157" i="3" s="1"/>
  <c r="O161" i="3"/>
  <c r="Q161" i="3" s="1"/>
  <c r="C161" i="3"/>
  <c r="E161" i="3" s="1"/>
  <c r="O142" i="3"/>
  <c r="Q142" i="3" s="1"/>
  <c r="C142" i="3"/>
  <c r="E142" i="3" s="1"/>
  <c r="D4" i="9"/>
  <c r="D5" i="9"/>
  <c r="D6" i="9"/>
  <c r="M18" i="8"/>
  <c r="M33" i="8"/>
  <c r="M21" i="8"/>
  <c r="F228" i="1"/>
  <c r="G228" i="1" s="1"/>
  <c r="F213" i="1"/>
  <c r="G213" i="1" s="1"/>
  <c r="F221" i="1"/>
  <c r="G221" i="1" s="1"/>
  <c r="F208" i="1"/>
  <c r="G208" i="1" s="1"/>
  <c r="F216" i="1"/>
  <c r="G216" i="1" s="1"/>
  <c r="F224" i="1"/>
  <c r="G224" i="1" s="1"/>
  <c r="F212" i="1"/>
  <c r="G212" i="1" s="1"/>
  <c r="F219" i="1"/>
  <c r="G219" i="1" s="1"/>
  <c r="F227" i="1"/>
  <c r="G227" i="1" s="1"/>
  <c r="F204" i="1"/>
  <c r="G204" i="1" s="1"/>
  <c r="F207" i="1"/>
  <c r="G207" i="1" s="1"/>
  <c r="F205" i="1"/>
  <c r="G205" i="1" s="1"/>
  <c r="F211" i="1"/>
  <c r="G211" i="1" s="1"/>
  <c r="F206" i="1"/>
  <c r="G206" i="1" s="1"/>
  <c r="F214" i="1"/>
  <c r="G214" i="1" s="1"/>
  <c r="F222" i="1"/>
  <c r="G222" i="1" s="1"/>
  <c r="F215" i="1"/>
  <c r="G215" i="1" s="1"/>
  <c r="F209" i="1"/>
  <c r="G209" i="1" s="1"/>
  <c r="F217" i="1"/>
  <c r="G217" i="1" s="1"/>
  <c r="F225" i="1"/>
  <c r="G225" i="1" s="1"/>
  <c r="F220" i="1"/>
  <c r="G220" i="1" s="1"/>
  <c r="F223" i="1"/>
  <c r="G223" i="1" s="1"/>
  <c r="F210" i="1"/>
  <c r="G210" i="1" s="1"/>
  <c r="F218" i="1"/>
  <c r="G218" i="1" s="1"/>
  <c r="F226" i="1"/>
  <c r="G226" i="1" s="1"/>
  <c r="I227" i="1"/>
  <c r="I211" i="1"/>
  <c r="I218" i="1"/>
  <c r="I219" i="1"/>
  <c r="I223" i="1"/>
  <c r="I207" i="1"/>
  <c r="I210" i="1"/>
  <c r="I215" i="1"/>
  <c r="I214" i="1"/>
  <c r="I209" i="1"/>
  <c r="I205" i="1"/>
  <c r="I217" i="1"/>
  <c r="I221" i="1"/>
  <c r="I212" i="1"/>
  <c r="I225" i="1"/>
  <c r="I208" i="1"/>
  <c r="I204" i="1"/>
  <c r="I220" i="1"/>
  <c r="I213" i="1"/>
  <c r="I224" i="1"/>
  <c r="I226" i="1"/>
  <c r="I206" i="1"/>
  <c r="I216" i="1"/>
  <c r="I222" i="1"/>
  <c r="I228" i="1"/>
  <c r="AC103" i="3" l="1"/>
  <c r="AH103" i="3" s="1"/>
  <c r="AC115" i="3"/>
  <c r="AH115" i="3" s="1"/>
  <c r="AC109" i="3"/>
  <c r="AH109" i="3" s="1"/>
  <c r="AC113" i="3"/>
  <c r="AD113" i="3" s="1"/>
  <c r="Q31" i="3"/>
  <c r="V31" i="3" s="1"/>
  <c r="AC108" i="3"/>
  <c r="AD108" i="3" s="1"/>
  <c r="AC104" i="3"/>
  <c r="AC111" i="3"/>
  <c r="AD111" i="3" s="1"/>
  <c r="AC102" i="3"/>
  <c r="AH102" i="3" s="1"/>
  <c r="AC106" i="3"/>
  <c r="AH106" i="3" s="1"/>
  <c r="AH101" i="3"/>
  <c r="O36" i="3"/>
  <c r="Q36" i="3" s="1"/>
  <c r="AA36" i="3"/>
  <c r="C36" i="3"/>
  <c r="E36" i="3" s="1"/>
  <c r="J36" i="3" s="1"/>
  <c r="P33" i="8"/>
  <c r="O51" i="3"/>
  <c r="Q51" i="3" s="1"/>
  <c r="AA51" i="3"/>
  <c r="AC51" i="3" s="1"/>
  <c r="C51" i="3"/>
  <c r="E51" i="3" s="1"/>
  <c r="F51" i="3" s="1"/>
  <c r="J204" i="3"/>
  <c r="F204" i="3"/>
  <c r="AA39" i="3"/>
  <c r="C39" i="3"/>
  <c r="E39" i="3" s="1"/>
  <c r="F39" i="3" s="1"/>
  <c r="O39" i="3"/>
  <c r="Q39" i="3" s="1"/>
  <c r="AH114" i="3"/>
  <c r="AH56" i="3"/>
  <c r="AD56" i="3"/>
  <c r="AH48" i="3"/>
  <c r="AD48" i="3"/>
  <c r="J55" i="3"/>
  <c r="AD66" i="3"/>
  <c r="AD61" i="3"/>
  <c r="AH61" i="3"/>
  <c r="J42" i="3"/>
  <c r="F42" i="3"/>
  <c r="J60" i="3"/>
  <c r="F60" i="3"/>
  <c r="F33" i="3"/>
  <c r="J58" i="3"/>
  <c r="F58" i="3"/>
  <c r="J41" i="3"/>
  <c r="F41" i="3"/>
  <c r="AH47" i="3"/>
  <c r="AD47" i="3"/>
  <c r="J56" i="3"/>
  <c r="F56" i="3"/>
  <c r="J48" i="3"/>
  <c r="F48" i="3"/>
  <c r="AH43" i="3"/>
  <c r="AD43" i="3"/>
  <c r="J61" i="3"/>
  <c r="F61" i="3"/>
  <c r="AH37" i="3"/>
  <c r="J47" i="3"/>
  <c r="F47" i="3"/>
  <c r="AH55" i="3"/>
  <c r="F37" i="3"/>
  <c r="J37" i="3"/>
  <c r="AD38" i="3"/>
  <c r="AH38" i="3"/>
  <c r="AD55" i="3"/>
  <c r="F55" i="3"/>
  <c r="F35" i="3"/>
  <c r="J35" i="3"/>
  <c r="AH63" i="3"/>
  <c r="AD63" i="3"/>
  <c r="J33" i="3"/>
  <c r="AD46" i="3"/>
  <c r="AH46" i="3"/>
  <c r="J38" i="3"/>
  <c r="F38" i="3"/>
  <c r="J57" i="3"/>
  <c r="F57" i="3"/>
  <c r="AD57" i="3"/>
  <c r="AH57" i="3"/>
  <c r="AD49" i="3"/>
  <c r="AH49" i="3"/>
  <c r="J63" i="3"/>
  <c r="F63" i="3"/>
  <c r="J46" i="3"/>
  <c r="F46" i="3"/>
  <c r="J64" i="3"/>
  <c r="F64" i="3"/>
  <c r="AH35" i="3"/>
  <c r="AD35" i="3"/>
  <c r="F43" i="3"/>
  <c r="J43" i="3"/>
  <c r="AH34" i="3"/>
  <c r="AD34" i="3"/>
  <c r="AH50" i="3"/>
  <c r="AD50" i="3"/>
  <c r="AH59" i="3"/>
  <c r="AD59" i="3"/>
  <c r="J49" i="3"/>
  <c r="F49" i="3"/>
  <c r="AD45" i="3"/>
  <c r="AH45" i="3"/>
  <c r="AH33" i="3"/>
  <c r="F65" i="3"/>
  <c r="J65" i="3"/>
  <c r="AH62" i="3"/>
  <c r="AD62" i="3"/>
  <c r="F53" i="3"/>
  <c r="AD53" i="3"/>
  <c r="J34" i="3"/>
  <c r="F34" i="3"/>
  <c r="J50" i="3"/>
  <c r="F50" i="3"/>
  <c r="F59" i="3"/>
  <c r="J59" i="3"/>
  <c r="F66" i="3"/>
  <c r="F45" i="3"/>
  <c r="J45" i="3"/>
  <c r="J53" i="3"/>
  <c r="AD65" i="3"/>
  <c r="AH65" i="3"/>
  <c r="AD44" i="3"/>
  <c r="AH44" i="3"/>
  <c r="J62" i="3"/>
  <c r="F62" i="3"/>
  <c r="AD41" i="3"/>
  <c r="AH41" i="3"/>
  <c r="AD64" i="3"/>
  <c r="AH64" i="3"/>
  <c r="AH40" i="3"/>
  <c r="AH53" i="3"/>
  <c r="AH42" i="3"/>
  <c r="AD42" i="3"/>
  <c r="AH60" i="3"/>
  <c r="AD60" i="3"/>
  <c r="J44" i="3"/>
  <c r="F44" i="3"/>
  <c r="AH58" i="3"/>
  <c r="AD58" i="3"/>
  <c r="J40" i="3"/>
  <c r="AD106" i="3"/>
  <c r="R161" i="3"/>
  <c r="AH110" i="3"/>
  <c r="R159" i="3"/>
  <c r="R182" i="3"/>
  <c r="R186" i="3"/>
  <c r="R179" i="3"/>
  <c r="R178" i="3"/>
  <c r="R185" i="3"/>
  <c r="AH82" i="3"/>
  <c r="AD82" i="3"/>
  <c r="V94" i="3"/>
  <c r="R94" i="3"/>
  <c r="J185" i="3"/>
  <c r="F185" i="3"/>
  <c r="AD81" i="3"/>
  <c r="V89" i="3"/>
  <c r="O180" i="3"/>
  <c r="Q180" i="3" s="1"/>
  <c r="R181" i="3" s="1"/>
  <c r="P17" i="8"/>
  <c r="AA85" i="3"/>
  <c r="O85" i="3"/>
  <c r="C180" i="3"/>
  <c r="E180" i="3" s="1"/>
  <c r="F181" i="3" s="1"/>
  <c r="V95" i="3"/>
  <c r="R95" i="3"/>
  <c r="V82" i="3"/>
  <c r="R82" i="3"/>
  <c r="AH94" i="3"/>
  <c r="AD94" i="3"/>
  <c r="AH90" i="3"/>
  <c r="AD90" i="3"/>
  <c r="V96" i="3"/>
  <c r="R96" i="3"/>
  <c r="AH98" i="3"/>
  <c r="AD98" i="3"/>
  <c r="V93" i="3"/>
  <c r="R93" i="3"/>
  <c r="AH95" i="3"/>
  <c r="AD95" i="3"/>
  <c r="J181" i="3"/>
  <c r="V90" i="3"/>
  <c r="R90" i="3"/>
  <c r="J186" i="3"/>
  <c r="F186" i="3"/>
  <c r="AH99" i="3"/>
  <c r="AD99" i="3"/>
  <c r="AH93" i="3"/>
  <c r="AD93" i="3"/>
  <c r="V98" i="3"/>
  <c r="R98" i="3"/>
  <c r="J182" i="3"/>
  <c r="F182" i="3"/>
  <c r="V86" i="3"/>
  <c r="J179" i="3"/>
  <c r="F179" i="3"/>
  <c r="V92" i="3"/>
  <c r="R92" i="3"/>
  <c r="AH91" i="3"/>
  <c r="AD91" i="3"/>
  <c r="V99" i="3"/>
  <c r="R99" i="3"/>
  <c r="J178" i="3"/>
  <c r="F178" i="3"/>
  <c r="R153" i="3"/>
  <c r="R155" i="3"/>
  <c r="V87" i="3"/>
  <c r="R87" i="3"/>
  <c r="AH86" i="3"/>
  <c r="F176" i="3"/>
  <c r="J176" i="3"/>
  <c r="AH92" i="3"/>
  <c r="AD92" i="3"/>
  <c r="AH97" i="3"/>
  <c r="AD97" i="3"/>
  <c r="J184" i="3"/>
  <c r="AH83" i="3"/>
  <c r="AD83" i="3"/>
  <c r="O183" i="3"/>
  <c r="Q183" i="3" s="1"/>
  <c r="R184" i="3" s="1"/>
  <c r="O88" i="3"/>
  <c r="P20" i="8"/>
  <c r="AA88" i="3"/>
  <c r="C183" i="3"/>
  <c r="E183" i="3" s="1"/>
  <c r="AA100" i="3"/>
  <c r="AC100" i="3" s="1"/>
  <c r="O100" i="3"/>
  <c r="Q100" i="3" s="1"/>
  <c r="P32" i="8"/>
  <c r="R177" i="3"/>
  <c r="AH87" i="3"/>
  <c r="AD87" i="3"/>
  <c r="J177" i="3"/>
  <c r="F177" i="3"/>
  <c r="P18" i="8"/>
  <c r="AH81" i="3"/>
  <c r="V84" i="3"/>
  <c r="R84" i="3"/>
  <c r="V91" i="3"/>
  <c r="R91" i="3"/>
  <c r="AH89" i="3"/>
  <c r="V81" i="3"/>
  <c r="R81" i="3"/>
  <c r="AH84" i="3"/>
  <c r="AD84" i="3"/>
  <c r="AH96" i="3"/>
  <c r="AD96" i="3"/>
  <c r="V97" i="3"/>
  <c r="R97" i="3"/>
  <c r="P21" i="8"/>
  <c r="V83" i="3"/>
  <c r="R83" i="3"/>
  <c r="V175" i="3"/>
  <c r="R154" i="3"/>
  <c r="R156" i="3"/>
  <c r="R158" i="3"/>
  <c r="R160" i="3"/>
  <c r="V108" i="3"/>
  <c r="R108" i="3"/>
  <c r="V110" i="3"/>
  <c r="R110" i="3"/>
  <c r="V106" i="3"/>
  <c r="R106" i="3"/>
  <c r="V102" i="3"/>
  <c r="V112" i="3"/>
  <c r="R112" i="3"/>
  <c r="V111" i="3"/>
  <c r="R111" i="3"/>
  <c r="V113" i="3"/>
  <c r="R113" i="3"/>
  <c r="V104" i="3"/>
  <c r="R104" i="3"/>
  <c r="V109" i="3"/>
  <c r="R109" i="3"/>
  <c r="V107" i="3"/>
  <c r="R107" i="3"/>
  <c r="V105" i="3"/>
  <c r="R105" i="3"/>
  <c r="V103" i="3"/>
  <c r="R103" i="3"/>
  <c r="V114" i="3"/>
  <c r="R114" i="3"/>
  <c r="V115" i="3"/>
  <c r="R115" i="3"/>
  <c r="V158" i="3"/>
  <c r="V130" i="3"/>
  <c r="R130" i="3"/>
  <c r="V192" i="3"/>
  <c r="R192" i="3"/>
  <c r="J142" i="3"/>
  <c r="F142" i="3"/>
  <c r="J131" i="3"/>
  <c r="F131" i="3"/>
  <c r="V131" i="3"/>
  <c r="R131" i="3"/>
  <c r="V157" i="3"/>
  <c r="V159" i="3"/>
  <c r="V151" i="3"/>
  <c r="R151" i="3"/>
  <c r="V138" i="3"/>
  <c r="R138" i="3"/>
  <c r="V150" i="3"/>
  <c r="R150" i="3"/>
  <c r="V140" i="3"/>
  <c r="R140" i="3"/>
  <c r="V133" i="3"/>
  <c r="V156" i="3"/>
  <c r="V193" i="3"/>
  <c r="R193" i="3"/>
  <c r="V189" i="3"/>
  <c r="R189" i="3"/>
  <c r="V203" i="3"/>
  <c r="R203" i="3"/>
  <c r="V207" i="3"/>
  <c r="R207" i="3"/>
  <c r="V209" i="3"/>
  <c r="R209" i="3"/>
  <c r="V196" i="3"/>
  <c r="V129" i="3"/>
  <c r="R129" i="3"/>
  <c r="V194" i="3"/>
  <c r="R194" i="3"/>
  <c r="J148" i="3"/>
  <c r="F190" i="3"/>
  <c r="V153" i="3"/>
  <c r="J145" i="3"/>
  <c r="F145" i="3"/>
  <c r="J128" i="3"/>
  <c r="J158" i="3"/>
  <c r="F158" i="3"/>
  <c r="J129" i="3"/>
  <c r="F129" i="3"/>
  <c r="J144" i="3"/>
  <c r="F144" i="3"/>
  <c r="J130" i="3"/>
  <c r="F130" i="3"/>
  <c r="J143" i="3"/>
  <c r="F143" i="3"/>
  <c r="J160" i="3"/>
  <c r="F160" i="3"/>
  <c r="F192" i="3"/>
  <c r="F194" i="3"/>
  <c r="F202" i="3"/>
  <c r="F198" i="3"/>
  <c r="F201" i="3"/>
  <c r="V155" i="3"/>
  <c r="V148" i="3"/>
  <c r="V149" i="3"/>
  <c r="R149" i="3"/>
  <c r="V188" i="3"/>
  <c r="R188" i="3"/>
  <c r="V190" i="3"/>
  <c r="R190" i="3"/>
  <c r="V199" i="3"/>
  <c r="R199" i="3"/>
  <c r="V204" i="3"/>
  <c r="R204" i="3"/>
  <c r="V210" i="3"/>
  <c r="R210" i="3"/>
  <c r="V205" i="3"/>
  <c r="R205" i="3"/>
  <c r="R176" i="3"/>
  <c r="V145" i="3"/>
  <c r="R145" i="3"/>
  <c r="V144" i="3"/>
  <c r="R144" i="3"/>
  <c r="V198" i="3"/>
  <c r="R198" i="3"/>
  <c r="J146" i="3"/>
  <c r="F146" i="3"/>
  <c r="J155" i="3"/>
  <c r="F155" i="3"/>
  <c r="F205" i="3"/>
  <c r="V146" i="3"/>
  <c r="R146" i="3"/>
  <c r="V141" i="3"/>
  <c r="R141" i="3"/>
  <c r="J161" i="3"/>
  <c r="F161" i="3"/>
  <c r="F162" i="3"/>
  <c r="J136" i="3"/>
  <c r="J134" i="3"/>
  <c r="F134" i="3"/>
  <c r="J139" i="3"/>
  <c r="F139" i="3"/>
  <c r="J154" i="3"/>
  <c r="F154" i="3"/>
  <c r="J152" i="3"/>
  <c r="F152" i="3"/>
  <c r="J137" i="3"/>
  <c r="F137" i="3"/>
  <c r="F191" i="3"/>
  <c r="F206" i="3"/>
  <c r="F208" i="3"/>
  <c r="F197" i="3"/>
  <c r="F200" i="3"/>
  <c r="V160" i="3"/>
  <c r="J153" i="3"/>
  <c r="F153" i="3"/>
  <c r="J141" i="3"/>
  <c r="F141" i="3"/>
  <c r="V142" i="3"/>
  <c r="R142" i="3"/>
  <c r="V161" i="3"/>
  <c r="V136" i="3"/>
  <c r="V134" i="3"/>
  <c r="R134" i="3"/>
  <c r="V139" i="3"/>
  <c r="R139" i="3"/>
  <c r="V154" i="3"/>
  <c r="V152" i="3"/>
  <c r="R152" i="3"/>
  <c r="V137" i="3"/>
  <c r="R137" i="3"/>
  <c r="V187" i="3"/>
  <c r="R187" i="3"/>
  <c r="V191" i="3"/>
  <c r="R191" i="3"/>
  <c r="V206" i="3"/>
  <c r="R206" i="3"/>
  <c r="V208" i="3"/>
  <c r="R208" i="3"/>
  <c r="V197" i="3"/>
  <c r="R197" i="3"/>
  <c r="V200" i="3"/>
  <c r="R200" i="3"/>
  <c r="V128" i="3"/>
  <c r="V143" i="3"/>
  <c r="R143" i="3"/>
  <c r="V202" i="3"/>
  <c r="R202" i="3"/>
  <c r="V201" i="3"/>
  <c r="R201" i="3"/>
  <c r="J149" i="3"/>
  <c r="F149" i="3"/>
  <c r="F199" i="3"/>
  <c r="F210" i="3"/>
  <c r="J157" i="3"/>
  <c r="F157" i="3"/>
  <c r="J159" i="3"/>
  <c r="F159" i="3"/>
  <c r="J151" i="3"/>
  <c r="F151" i="3"/>
  <c r="J138" i="3"/>
  <c r="F138" i="3"/>
  <c r="J150" i="3"/>
  <c r="F150" i="3"/>
  <c r="J140" i="3"/>
  <c r="F140" i="3"/>
  <c r="J133" i="3"/>
  <c r="J156" i="3"/>
  <c r="F156" i="3"/>
  <c r="F193" i="3"/>
  <c r="F189" i="3"/>
  <c r="F203" i="3"/>
  <c r="F207" i="3"/>
  <c r="F209" i="3"/>
  <c r="R102" i="3"/>
  <c r="E187" i="3"/>
  <c r="O195" i="3"/>
  <c r="Q195" i="3" s="1"/>
  <c r="C195" i="3"/>
  <c r="E195" i="3" s="1"/>
  <c r="Q162" i="3"/>
  <c r="R162" i="3" s="1"/>
  <c r="O135" i="3"/>
  <c r="Q135" i="3" s="1"/>
  <c r="C135" i="3"/>
  <c r="E135" i="3" s="1"/>
  <c r="O132" i="3"/>
  <c r="Q132" i="3" s="1"/>
  <c r="C132" i="3"/>
  <c r="E132" i="3" s="1"/>
  <c r="F133" i="3" s="1"/>
  <c r="O147" i="3"/>
  <c r="Q147" i="3" s="1"/>
  <c r="C147" i="3"/>
  <c r="E147" i="3" s="1"/>
  <c r="F148" i="3" s="1"/>
  <c r="E127" i="3"/>
  <c r="J127" i="3" s="1"/>
  <c r="Q127" i="3"/>
  <c r="V127" i="3" s="1"/>
  <c r="J219" i="1"/>
  <c r="M219" i="1" s="1"/>
  <c r="J222" i="1"/>
  <c r="E80" i="3"/>
  <c r="J80" i="3" s="1"/>
  <c r="J224" i="1"/>
  <c r="M224" i="1" s="1"/>
  <c r="J227" i="1"/>
  <c r="M227" i="1" s="1"/>
  <c r="J228" i="1"/>
  <c r="M228" i="1" s="1"/>
  <c r="J215" i="1"/>
  <c r="M215" i="1" s="1"/>
  <c r="J204" i="1"/>
  <c r="M204" i="1" s="1"/>
  <c r="J208" i="1"/>
  <c r="M208" i="1" s="1"/>
  <c r="J216" i="1"/>
  <c r="M216" i="1" s="1"/>
  <c r="J209" i="1"/>
  <c r="M209" i="1" s="1"/>
  <c r="J207" i="1"/>
  <c r="M207" i="1" s="1"/>
  <c r="J218" i="1"/>
  <c r="M218" i="1" s="1"/>
  <c r="J221" i="1"/>
  <c r="J226" i="1"/>
  <c r="M226" i="1" s="1"/>
  <c r="J213" i="1"/>
  <c r="M213" i="1" s="1"/>
  <c r="J210" i="1"/>
  <c r="M210" i="1" s="1"/>
  <c r="J220" i="1"/>
  <c r="M220" i="1" s="1"/>
  <c r="J217" i="1"/>
  <c r="M217" i="1" s="1"/>
  <c r="J214" i="1"/>
  <c r="M214" i="1" s="1"/>
  <c r="J211" i="1"/>
  <c r="J225" i="1"/>
  <c r="M225" i="1" s="1"/>
  <c r="C102" i="3" s="1"/>
  <c r="J223" i="1"/>
  <c r="M223" i="1" s="1"/>
  <c r="C100" i="3" s="1"/>
  <c r="J205" i="1"/>
  <c r="M205" i="1" s="1"/>
  <c r="J212" i="1"/>
  <c r="M212" i="1" s="1"/>
  <c r="J206" i="1"/>
  <c r="M206" i="1" s="1"/>
  <c r="AD107" i="3" l="1"/>
  <c r="AA68" i="3"/>
  <c r="AD115" i="3"/>
  <c r="J39" i="3"/>
  <c r="AD103" i="3"/>
  <c r="AD104" i="3"/>
  <c r="AD110" i="3"/>
  <c r="AD102" i="3"/>
  <c r="AD105" i="3"/>
  <c r="AH104" i="3"/>
  <c r="AH108" i="3"/>
  <c r="AD109" i="3"/>
  <c r="AD114" i="3"/>
  <c r="AH111" i="3"/>
  <c r="AD112" i="3"/>
  <c r="Q88" i="3"/>
  <c r="R89" i="3" s="1"/>
  <c r="AH113" i="3"/>
  <c r="Q85" i="3"/>
  <c r="AC85" i="3"/>
  <c r="AD86" i="3" s="1"/>
  <c r="AC88" i="3"/>
  <c r="AD89" i="3" s="1"/>
  <c r="AC39" i="3"/>
  <c r="AD40" i="3" s="1"/>
  <c r="AC36" i="3"/>
  <c r="AD36" i="3" s="1"/>
  <c r="C163" i="3"/>
  <c r="O116" i="3"/>
  <c r="AA67" i="3"/>
  <c r="F36" i="3"/>
  <c r="AD51" i="3"/>
  <c r="F40" i="3"/>
  <c r="AH51" i="3"/>
  <c r="C68" i="3"/>
  <c r="J51" i="3"/>
  <c r="E67" i="3"/>
  <c r="C81" i="3"/>
  <c r="E81" i="3" s="1"/>
  <c r="AH32" i="3"/>
  <c r="AD32" i="3"/>
  <c r="V32" i="3"/>
  <c r="R32" i="3"/>
  <c r="C82" i="3"/>
  <c r="E82" i="3" s="1"/>
  <c r="C96" i="3"/>
  <c r="E96" i="3" s="1"/>
  <c r="C105" i="3"/>
  <c r="E105" i="3" s="1"/>
  <c r="C95" i="3"/>
  <c r="E95" i="3" s="1"/>
  <c r="C104" i="3"/>
  <c r="E104" i="3" s="1"/>
  <c r="J54" i="3"/>
  <c r="F54" i="3"/>
  <c r="C87" i="3"/>
  <c r="E87" i="3" s="1"/>
  <c r="C90" i="3"/>
  <c r="E90" i="3" s="1"/>
  <c r="C91" i="3"/>
  <c r="E91" i="3" s="1"/>
  <c r="C84" i="3"/>
  <c r="E84" i="3" s="1"/>
  <c r="C101" i="3"/>
  <c r="E101" i="3" s="1"/>
  <c r="AH54" i="3"/>
  <c r="AD54" i="3"/>
  <c r="C67" i="3"/>
  <c r="C89" i="3"/>
  <c r="E89" i="3" s="1"/>
  <c r="C103" i="3"/>
  <c r="E103" i="3" s="1"/>
  <c r="C94" i="3"/>
  <c r="E94" i="3" s="1"/>
  <c r="AH52" i="3"/>
  <c r="AD52" i="3"/>
  <c r="C85" i="3"/>
  <c r="E85" i="3" s="1"/>
  <c r="C92" i="3"/>
  <c r="E92" i="3" s="1"/>
  <c r="C86" i="3"/>
  <c r="E86" i="3" s="1"/>
  <c r="V38" i="3"/>
  <c r="C83" i="3"/>
  <c r="E83" i="3" s="1"/>
  <c r="C97" i="3"/>
  <c r="E97" i="3" s="1"/>
  <c r="C93" i="3"/>
  <c r="E93" i="3" s="1"/>
  <c r="J52" i="3"/>
  <c r="F52" i="3"/>
  <c r="AD33" i="3"/>
  <c r="J32" i="3"/>
  <c r="E68" i="3"/>
  <c r="F32" i="3"/>
  <c r="V183" i="3"/>
  <c r="Q212" i="3"/>
  <c r="P49" i="8"/>
  <c r="R180" i="3"/>
  <c r="V180" i="3"/>
  <c r="J183" i="3"/>
  <c r="F183" i="3"/>
  <c r="AA117" i="3"/>
  <c r="AD88" i="3"/>
  <c r="O117" i="3"/>
  <c r="R183" i="3"/>
  <c r="V100" i="3"/>
  <c r="R100" i="3"/>
  <c r="AH80" i="3"/>
  <c r="AH100" i="3"/>
  <c r="AD100" i="3"/>
  <c r="AD101" i="3"/>
  <c r="F184" i="3"/>
  <c r="J180" i="3"/>
  <c r="F180" i="3"/>
  <c r="AA116" i="3"/>
  <c r="C164" i="3"/>
  <c r="F196" i="3"/>
  <c r="J195" i="3"/>
  <c r="F187" i="3"/>
  <c r="J187" i="3"/>
  <c r="V101" i="3"/>
  <c r="R101" i="3"/>
  <c r="F128" i="3"/>
  <c r="F188" i="3"/>
  <c r="V195" i="3"/>
  <c r="R195" i="3"/>
  <c r="J147" i="3"/>
  <c r="F147" i="3"/>
  <c r="V162" i="3"/>
  <c r="V132" i="3"/>
  <c r="R132" i="3"/>
  <c r="J135" i="3"/>
  <c r="F135" i="3"/>
  <c r="V135" i="3"/>
  <c r="R135" i="3"/>
  <c r="R133" i="3"/>
  <c r="V147" i="3"/>
  <c r="R147" i="3"/>
  <c r="R148" i="3"/>
  <c r="R196" i="3"/>
  <c r="J132" i="3"/>
  <c r="F132" i="3"/>
  <c r="F195" i="3"/>
  <c r="R128" i="3"/>
  <c r="R136" i="3"/>
  <c r="F136" i="3"/>
  <c r="Q211" i="3"/>
  <c r="E212" i="3"/>
  <c r="E211" i="3"/>
  <c r="C212" i="3"/>
  <c r="O212" i="3"/>
  <c r="O211" i="3"/>
  <c r="C211" i="3"/>
  <c r="E163" i="3"/>
  <c r="O164" i="3"/>
  <c r="O163" i="3"/>
  <c r="Q164" i="3"/>
  <c r="Q163" i="3"/>
  <c r="E164" i="3"/>
  <c r="E100" i="3"/>
  <c r="E102" i="3"/>
  <c r="M232" i="1"/>
  <c r="M221" i="1"/>
  <c r="M237" i="1"/>
  <c r="M230" i="1"/>
  <c r="M211" i="1"/>
  <c r="M236" i="1"/>
  <c r="M229" i="1"/>
  <c r="M222" i="1"/>
  <c r="M233" i="1"/>
  <c r="M238" i="1"/>
  <c r="M231" i="1"/>
  <c r="M234" i="1"/>
  <c r="M235" i="1"/>
  <c r="AC117" i="3" l="1"/>
  <c r="AC116" i="3"/>
  <c r="Q116" i="3"/>
  <c r="AH88" i="3"/>
  <c r="AD85" i="3"/>
  <c r="AD116" i="3" s="1"/>
  <c r="AH85" i="3"/>
  <c r="Q117" i="3"/>
  <c r="AD39" i="3"/>
  <c r="R88" i="3"/>
  <c r="R85" i="3"/>
  <c r="AD37" i="3"/>
  <c r="AH36" i="3"/>
  <c r="R86" i="3"/>
  <c r="V88" i="3"/>
  <c r="V85" i="3"/>
  <c r="AC67" i="3"/>
  <c r="AC68" i="3"/>
  <c r="AH39" i="3"/>
  <c r="J67" i="3"/>
  <c r="D218" i="3" s="1"/>
  <c r="R40" i="3"/>
  <c r="V40" i="3"/>
  <c r="V211" i="3"/>
  <c r="D221" i="3" s="1"/>
  <c r="V45" i="3"/>
  <c r="R45" i="3"/>
  <c r="V39" i="3"/>
  <c r="R39" i="3"/>
  <c r="V63" i="3"/>
  <c r="R63" i="3"/>
  <c r="V59" i="3"/>
  <c r="R59" i="3"/>
  <c r="V52" i="3"/>
  <c r="R52" i="3"/>
  <c r="R53" i="3"/>
  <c r="V53" i="3"/>
  <c r="R66" i="3"/>
  <c r="J71" i="3"/>
  <c r="I218" i="3" s="1"/>
  <c r="F67" i="3"/>
  <c r="R49" i="3"/>
  <c r="V49" i="3"/>
  <c r="R38" i="3"/>
  <c r="R37" i="3"/>
  <c r="V37" i="3"/>
  <c r="V41" i="3"/>
  <c r="R41" i="3"/>
  <c r="R36" i="3"/>
  <c r="V36" i="3"/>
  <c r="R48" i="3"/>
  <c r="V48" i="3"/>
  <c r="V58" i="3"/>
  <c r="R58" i="3"/>
  <c r="V44" i="3"/>
  <c r="R44" i="3"/>
  <c r="V57" i="3"/>
  <c r="R57" i="3"/>
  <c r="C98" i="3"/>
  <c r="E98" i="3" s="1"/>
  <c r="R65" i="3"/>
  <c r="V65" i="3"/>
  <c r="V64" i="3"/>
  <c r="R64" i="3"/>
  <c r="V55" i="3"/>
  <c r="R55" i="3"/>
  <c r="R60" i="3"/>
  <c r="V60" i="3"/>
  <c r="V62" i="3"/>
  <c r="R62" i="3"/>
  <c r="V61" i="3"/>
  <c r="R61" i="3"/>
  <c r="V35" i="3"/>
  <c r="R35" i="3"/>
  <c r="V43" i="3"/>
  <c r="R43" i="3"/>
  <c r="R56" i="3"/>
  <c r="V56" i="3"/>
  <c r="V54" i="3"/>
  <c r="R54" i="3"/>
  <c r="V34" i="3"/>
  <c r="Q67" i="3"/>
  <c r="O68" i="3"/>
  <c r="V51" i="3"/>
  <c r="V46" i="3"/>
  <c r="R46" i="3"/>
  <c r="V42" i="3"/>
  <c r="R42" i="3"/>
  <c r="V47" i="3"/>
  <c r="R47" i="3"/>
  <c r="AH116" i="3"/>
  <c r="R211" i="3"/>
  <c r="J167" i="3"/>
  <c r="I225" i="3" s="1"/>
  <c r="F211" i="3"/>
  <c r="J211" i="3"/>
  <c r="D227" i="3" s="1"/>
  <c r="V163" i="3"/>
  <c r="D226" i="3" s="1"/>
  <c r="J163" i="3"/>
  <c r="D225" i="3" s="1"/>
  <c r="R163" i="3"/>
  <c r="V167" i="3"/>
  <c r="I226" i="3" s="1"/>
  <c r="V215" i="3"/>
  <c r="I221" i="3" s="1"/>
  <c r="F163" i="3"/>
  <c r="J215" i="3"/>
  <c r="I227" i="3" s="1"/>
  <c r="J104" i="3"/>
  <c r="F104" i="3"/>
  <c r="J85" i="3"/>
  <c r="F85" i="3"/>
  <c r="J86" i="3"/>
  <c r="F86" i="3"/>
  <c r="J105" i="3"/>
  <c r="F105" i="3"/>
  <c r="J87" i="3"/>
  <c r="F87" i="3"/>
  <c r="J101" i="3"/>
  <c r="F101" i="3"/>
  <c r="J89" i="3"/>
  <c r="J84" i="3"/>
  <c r="F84" i="3"/>
  <c r="J81" i="3"/>
  <c r="F81" i="3"/>
  <c r="J93" i="3"/>
  <c r="F93" i="3"/>
  <c r="J95" i="3"/>
  <c r="F95" i="3"/>
  <c r="J102" i="3"/>
  <c r="F102" i="3"/>
  <c r="J91" i="3"/>
  <c r="F91" i="3"/>
  <c r="J92" i="3"/>
  <c r="F92" i="3"/>
  <c r="J97" i="3"/>
  <c r="F97" i="3"/>
  <c r="J82" i="3"/>
  <c r="F82" i="3"/>
  <c r="J96" i="3"/>
  <c r="F96" i="3"/>
  <c r="J90" i="3"/>
  <c r="F90" i="3"/>
  <c r="J103" i="3"/>
  <c r="F103" i="3"/>
  <c r="J83" i="3"/>
  <c r="F83" i="3"/>
  <c r="J94" i="3"/>
  <c r="F94" i="3"/>
  <c r="J100" i="3"/>
  <c r="C113" i="3"/>
  <c r="C111" i="3"/>
  <c r="C108" i="3"/>
  <c r="C88" i="3"/>
  <c r="E88" i="3" s="1"/>
  <c r="C106" i="3"/>
  <c r="C115" i="3"/>
  <c r="E115" i="3" s="1"/>
  <c r="C107" i="3"/>
  <c r="C110" i="3"/>
  <c r="C114" i="3"/>
  <c r="C112" i="3"/>
  <c r="C99" i="3"/>
  <c r="C109" i="3"/>
  <c r="AH71" i="3" l="1"/>
  <c r="I220" i="3" s="1"/>
  <c r="R116" i="3"/>
  <c r="AH67" i="3"/>
  <c r="D220" i="3" s="1"/>
  <c r="AD67" i="3"/>
  <c r="AH120" i="3"/>
  <c r="I224" i="3" s="1"/>
  <c r="V120" i="3"/>
  <c r="I223" i="3" s="1"/>
  <c r="V116" i="3"/>
  <c r="D223" i="3" s="1"/>
  <c r="D224" i="3"/>
  <c r="V50" i="3"/>
  <c r="R50" i="3"/>
  <c r="V33" i="3"/>
  <c r="R33" i="3"/>
  <c r="Q68" i="3"/>
  <c r="R34" i="3"/>
  <c r="R51" i="3"/>
  <c r="O67" i="3"/>
  <c r="J98" i="3"/>
  <c r="F98" i="3"/>
  <c r="J88" i="3"/>
  <c r="F88" i="3"/>
  <c r="J115" i="3"/>
  <c r="F89" i="3"/>
  <c r="E99" i="3"/>
  <c r="E111" i="3"/>
  <c r="E109" i="3"/>
  <c r="E112" i="3"/>
  <c r="E114" i="3"/>
  <c r="F115" i="3" s="1"/>
  <c r="E113" i="3"/>
  <c r="E110" i="3"/>
  <c r="E108" i="3"/>
  <c r="E107" i="3"/>
  <c r="E106" i="3"/>
  <c r="C117" i="3"/>
  <c r="C116" i="3"/>
  <c r="E117" i="3" l="1"/>
  <c r="V67" i="3"/>
  <c r="D219" i="3" s="1"/>
  <c r="V71" i="3"/>
  <c r="I219" i="3" s="1"/>
  <c r="R67" i="3"/>
  <c r="J108" i="3"/>
  <c r="F108" i="3"/>
  <c r="J110" i="3"/>
  <c r="F110" i="3"/>
  <c r="J112" i="3"/>
  <c r="F112" i="3"/>
  <c r="J109" i="3"/>
  <c r="F109" i="3"/>
  <c r="J106" i="3"/>
  <c r="F106" i="3"/>
  <c r="J111" i="3"/>
  <c r="F111" i="3"/>
  <c r="J113" i="3"/>
  <c r="F113" i="3"/>
  <c r="J114" i="3"/>
  <c r="F114" i="3"/>
  <c r="J107" i="3"/>
  <c r="F107" i="3"/>
  <c r="J99" i="3"/>
  <c r="F99" i="3"/>
  <c r="F100" i="3"/>
  <c r="E116" i="3"/>
  <c r="J120" i="3" l="1"/>
  <c r="I222" i="3" s="1"/>
  <c r="I228" i="3" s="1"/>
  <c r="J116" i="3"/>
  <c r="D222" i="3" s="1"/>
  <c r="D228" i="3" s="1"/>
  <c r="F116" i="3"/>
  <c r="C4" i="9"/>
  <c r="C5" i="9"/>
  <c r="C6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G5" authorId="0" shapeId="0" xr:uid="{C313C68C-1288-46CC-9BD9-8C57995677EB}">
      <text>
        <r>
          <rPr>
            <b/>
            <sz val="8"/>
            <color indexed="81"/>
            <rFont val="Tahoma"/>
            <family val="2"/>
          </rPr>
          <t>Auteur:</t>
        </r>
        <r>
          <rPr>
            <sz val="8"/>
            <color indexed="81"/>
            <rFont val="Tahoma"/>
            <family val="2"/>
          </rPr>
          <t xml:space="preserve">
Circ 20.3.2003 pécules de vacances 2003
</t>
        </r>
      </text>
    </comment>
    <comment ref="G6" authorId="0" shapeId="0" xr:uid="{CC54819E-010D-4802-8A13-D3ECC3C51610}">
      <text>
        <r>
          <rPr>
            <b/>
            <sz val="8"/>
            <color indexed="81"/>
            <rFont val="Tahoma"/>
            <family val="2"/>
          </rPr>
          <t>Auteur:</t>
        </r>
        <r>
          <rPr>
            <sz val="8"/>
            <color indexed="81"/>
            <rFont val="Tahoma"/>
            <family val="2"/>
          </rPr>
          <t xml:space="preserve">
Art. 4bis. AR 30.1.1979 realtif aux pécules de vacances  
Par dérogation aux articles 3 et 4, chaque autorité octroiera, selon des modalités qu'elle détermine, au plus tôt en 2002 et au plus tard à partir de 2009, un &lt;pécule&gt; de &lt;vacances&gt; dont le montant est compris entre 65 % et 92 % d'un douzième du ou des traitement(s) annuel(s), lié(s) à l'indice des prix à la consommation, qui détermine(nt) le ou les traitement(s) du(s) pour le mois de mars de l'année des vacances.
</t>
        </r>
      </text>
    </comment>
    <comment ref="L8" authorId="0" shapeId="0" xr:uid="{8BF8F5D0-CB53-4844-8233-D1CF09D03FEE}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2 tabliers et une paire de chaussures</t>
        </r>
      </text>
    </comment>
    <comment ref="L10" authorId="0" shapeId="0" xr:uid="{FBBD64F6-5F81-4ED0-AA84-82BA9F898219}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Une visite par an</t>
        </r>
      </text>
    </comment>
    <comment ref="G53" authorId="0" shapeId="0" xr:uid="{E0394B51-CA9B-4F35-8AF1-566F717F79A3}">
      <text>
        <r>
          <rPr>
            <b/>
            <sz val="8"/>
            <color indexed="81"/>
            <rFont val="Tahoma"/>
            <family val="2"/>
          </rPr>
          <t>Auteur:</t>
        </r>
        <r>
          <rPr>
            <sz val="8"/>
            <color indexed="81"/>
            <rFont val="Tahoma"/>
            <family val="2"/>
          </rPr>
          <t xml:space="preserve">
Circ 20.3.2003 pécules de vacances 2003
</t>
        </r>
      </text>
    </comment>
    <comment ref="G54" authorId="0" shapeId="0" xr:uid="{76A12EBF-C1C6-4410-AEB4-4120209426B5}">
      <text>
        <r>
          <rPr>
            <b/>
            <sz val="8"/>
            <color indexed="81"/>
            <rFont val="Tahoma"/>
            <family val="2"/>
          </rPr>
          <t>Auteur:</t>
        </r>
        <r>
          <rPr>
            <sz val="8"/>
            <color indexed="81"/>
            <rFont val="Tahoma"/>
            <family val="2"/>
          </rPr>
          <t xml:space="preserve">
Art. 4bis. AR 30.1.1979 realtif aux pécules de vacances  
Par dérogation aux articles 3 et 4, chaque autorité octroiera, selon des modalités qu'elle détermine, au plus tôt en 2002 et au plus tard à partir de 2009, un &lt;pécule&gt; de &lt;vacances&gt; dont le montant est compris entre 65 % et 92 % d'un douzième du ou des traitement(s) annuel(s), lié(s) à l'indice des prix à la consommation, qui détermine(nt) le ou les traitement(s) du(s) pour le mois de mars de l'année des vacances.
</t>
        </r>
      </text>
    </comment>
    <comment ref="L56" authorId="0" shapeId="0" xr:uid="{C042E729-580C-4EE9-B617-18B78000A151}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2 tabliers et une paire de chaussures</t>
        </r>
      </text>
    </comment>
    <comment ref="L58" authorId="0" shapeId="0" xr:uid="{6357848A-6350-4FC4-B11B-607CC6FC309F}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Une visite par an</t>
        </r>
      </text>
    </comment>
    <comment ref="G101" authorId="0" shapeId="0" xr:uid="{C2E1FE37-A1A4-4354-A076-FDE27336C10A}">
      <text>
        <r>
          <rPr>
            <b/>
            <sz val="8"/>
            <color indexed="81"/>
            <rFont val="Tahoma"/>
            <family val="2"/>
          </rPr>
          <t>Auteur:</t>
        </r>
        <r>
          <rPr>
            <sz val="8"/>
            <color indexed="81"/>
            <rFont val="Tahoma"/>
            <family val="2"/>
          </rPr>
          <t xml:space="preserve">
Circ 20.3.2003 pécules de vacances 2003
</t>
        </r>
      </text>
    </comment>
    <comment ref="G102" authorId="0" shapeId="0" xr:uid="{1F5DE27C-36CE-45BE-BA38-9FB90546D172}">
      <text>
        <r>
          <rPr>
            <b/>
            <sz val="8"/>
            <color indexed="81"/>
            <rFont val="Tahoma"/>
            <family val="2"/>
          </rPr>
          <t>Auteur:</t>
        </r>
        <r>
          <rPr>
            <sz val="8"/>
            <color indexed="81"/>
            <rFont val="Tahoma"/>
            <family val="2"/>
          </rPr>
          <t xml:space="preserve">
Art. 4bis. AR 30.1.1979 realtif aux pécules de vacances  
Par dérogation aux articles 3 et 4, chaque autorité octroiera, selon des modalités qu'elle détermine, au plus tôt en 2002 et au plus tard à partir de 2009, un &lt;pécule&gt; de &lt;vacances&gt; dont le montant est compris entre 65 % et 92 % d'un douzième du ou des traitement(s) annuel(s), lié(s) à l'indice des prix à la consommation, qui détermine(nt) le ou les traitement(s) du(s) pour le mois de mars de l'année des vacances.
</t>
        </r>
      </text>
    </comment>
    <comment ref="L104" authorId="0" shapeId="0" xr:uid="{1E915165-1131-4F5C-89E3-491F86558602}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2 tabliers et une paire de chaussures</t>
        </r>
      </text>
    </comment>
    <comment ref="L106" authorId="0" shapeId="0" xr:uid="{E758B00C-9005-48B9-8AB8-D6A181D30D78}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Une visite par an</t>
        </r>
      </text>
    </comment>
  </commentList>
</comments>
</file>

<file path=xl/sharedStrings.xml><?xml version="1.0" encoding="utf-8"?>
<sst xmlns="http://schemas.openxmlformats.org/spreadsheetml/2006/main" count="922" uniqueCount="265">
  <si>
    <t>Allocation</t>
  </si>
  <si>
    <t>Charges</t>
  </si>
  <si>
    <t>Accident</t>
  </si>
  <si>
    <t>Prime</t>
  </si>
  <si>
    <t>TOTAL</t>
  </si>
  <si>
    <t>foyer</t>
  </si>
  <si>
    <t>Patronales</t>
  </si>
  <si>
    <t>Travail</t>
  </si>
  <si>
    <t>vacances</t>
  </si>
  <si>
    <t>syst. fédéral</t>
  </si>
  <si>
    <t>RC</t>
  </si>
  <si>
    <t xml:space="preserve"> </t>
  </si>
  <si>
    <t>indexé</t>
  </si>
  <si>
    <t>attractivité</t>
  </si>
  <si>
    <t>Pécule</t>
  </si>
  <si>
    <t>Ific</t>
  </si>
  <si>
    <t>Bareme</t>
  </si>
  <si>
    <t>All. Foyer</t>
  </si>
  <si>
    <t>Prime attr.</t>
  </si>
  <si>
    <t>Prestations</t>
  </si>
  <si>
    <t>irrégulières</t>
  </si>
  <si>
    <t>contractuel</t>
  </si>
  <si>
    <t>* d'une assurance accident de travail de</t>
  </si>
  <si>
    <t xml:space="preserve">* d'une assurance RC de </t>
  </si>
  <si>
    <t>https://www.groups.be/1_87515.htm</t>
  </si>
  <si>
    <t>bareme indexé</t>
  </si>
  <si>
    <t>bareme</t>
  </si>
  <si>
    <t>barème</t>
  </si>
  <si>
    <t>non indexé</t>
  </si>
  <si>
    <t>Bareme+ AF</t>
  </si>
  <si>
    <t>All foyer</t>
  </si>
  <si>
    <t>allocation foyer et résidence</t>
  </si>
  <si>
    <t>( circ 21.11.2022 n° 709. - Allocation de fin d'année 2022)</t>
  </si>
  <si>
    <t>RGB</t>
  </si>
  <si>
    <t>AFA/PFA</t>
  </si>
  <si>
    <t>bareme+AF</t>
  </si>
  <si>
    <t>Ific-RGB</t>
  </si>
  <si>
    <t>Aviq</t>
  </si>
  <si>
    <t>Check</t>
  </si>
  <si>
    <t>Solde</t>
  </si>
  <si>
    <t>Total</t>
  </si>
  <si>
    <t>Employés</t>
  </si>
  <si>
    <t>Montant 1.12.2022</t>
  </si>
  <si>
    <t>Index</t>
  </si>
  <si>
    <t>5 ans</t>
  </si>
  <si>
    <t>10 ans</t>
  </si>
  <si>
    <t>0 an</t>
  </si>
  <si>
    <t>Ecart barémique brut annuel  index 2023</t>
  </si>
  <si>
    <t>20 ans</t>
  </si>
  <si>
    <t>* d'une allocation fin d'année système fédéral calculée sur la somme de :</t>
  </si>
  <si>
    <t>ONSS</t>
  </si>
  <si>
    <t>Contractuels  (manuels et intellectuels)</t>
  </si>
  <si>
    <t>Pécule de vacances secteur privé</t>
  </si>
  <si>
    <t>I. COTISATIONS PATRONALES</t>
  </si>
  <si>
    <t xml:space="preserve">     AMI - Soins de santé</t>
  </si>
  <si>
    <t xml:space="preserve">     AMI - Indemnités</t>
  </si>
  <si>
    <t xml:space="preserve">     Pension</t>
  </si>
  <si>
    <t xml:space="preserve">     Chômage</t>
  </si>
  <si>
    <t xml:space="preserve">     Fesc</t>
  </si>
  <si>
    <t xml:space="preserve">     Allocations familiales</t>
  </si>
  <si>
    <t xml:space="preserve">     Maladies professionnelles</t>
  </si>
  <si>
    <t xml:space="preserve">     Accidents de travail</t>
  </si>
  <si>
    <t>-</t>
  </si>
  <si>
    <t>Fonds amiante</t>
  </si>
  <si>
    <t xml:space="preserve">     Vacances annuelles</t>
  </si>
  <si>
    <t xml:space="preserve">     Congé-éducation payé</t>
  </si>
  <si>
    <t xml:space="preserve">     Modération salariale</t>
  </si>
  <si>
    <t>II. + 10 travailleurs</t>
  </si>
  <si>
    <t xml:space="preserve">     +10 travailleurs</t>
  </si>
  <si>
    <t>TOTAL + 10 travailleurs</t>
  </si>
  <si>
    <t xml:space="preserve">Il n'est pas pris en compte: </t>
  </si>
  <si>
    <t>(Onglet CSS)</t>
  </si>
  <si>
    <t>barème indexé</t>
  </si>
  <si>
    <t>prime de fin d'année</t>
  </si>
  <si>
    <t>prime attractivité</t>
  </si>
  <si>
    <t>nb: Chiffres confirmés par ONSS le 6 mars 2023</t>
  </si>
  <si>
    <t>Utilité</t>
  </si>
  <si>
    <t>Comparaison brut RGB Ific</t>
  </si>
  <si>
    <t>* prestations irrégulières</t>
  </si>
  <si>
    <t>* pécule de vacances</t>
  </si>
  <si>
    <t>* allocation fin d'année</t>
  </si>
  <si>
    <t>* les CSS patronales</t>
  </si>
  <si>
    <t>* l'assurance accident de travail</t>
  </si>
  <si>
    <t>* l'assurance RC</t>
  </si>
  <si>
    <t>En l'état :</t>
  </si>
  <si>
    <t>A encoder</t>
  </si>
  <si>
    <t>ETP</t>
  </si>
  <si>
    <t xml:space="preserve">barème indexé </t>
  </si>
  <si>
    <t xml:space="preserve">sur le  barème indexé </t>
  </si>
  <si>
    <t>sur le barème  indexé</t>
  </si>
  <si>
    <t>Complément</t>
  </si>
  <si>
    <t>Barème+ AF</t>
  </si>
  <si>
    <t>allocation foyer résidence</t>
  </si>
  <si>
    <t>prestations irrégulières</t>
  </si>
  <si>
    <t>* des  éventuels sursalaires horaires de week-end ("45 F") et de nuit ("81 F").</t>
  </si>
  <si>
    <t>Montant d'intervention de l'Aviq (annuel) - Pm</t>
  </si>
  <si>
    <t>CSS</t>
  </si>
  <si>
    <t>Pm, en vertu de l'article 30 de l'AM 6.11..2003:</t>
  </si>
  <si>
    <t xml:space="preserve">Le pécule de vacances visé à l'article 7, c) est payé aux travailleurs du secteur public tel qu'il est financé (nb: 92 %) ou d'une autre manière,  </t>
  </si>
  <si>
    <t>, qui entraîne ou constate que des droits similaires sont accordés éventuellement sous une autre forme et suivant un timing préétabli.</t>
  </si>
  <si>
    <t>à condition qu'il y ait un accord ou qu'un accord ait été convenu avec les organisations syndicales au niveau du Comité compétent</t>
  </si>
  <si>
    <t>Selon une enquête de la Région en 2018</t>
  </si>
  <si>
    <t xml:space="preserve"> En ce qui concerne les contractuels, 169 CPAS ont répondu appliquer le taux de 92%. En ce qui concerne les statutaires, seul un CPAS a répondu appliquer encore 65%.</t>
  </si>
  <si>
    <t xml:space="preserve">Presque les deux tiers des CPAS ont répondu (64,5 %) et on peut constater que la plupart appliquent le taux de 92% pour leurs agents contractuels ainsi que leurs agents statutaires. </t>
  </si>
  <si>
    <t>Confirmation ONSS  par courriel 6/3/2023</t>
  </si>
  <si>
    <t>Les agents qui ont plus de 35 ans d'ancienneté sont à renseigner avec ceux qui ont 35 ans d'ancienneté</t>
  </si>
  <si>
    <t>Le solde final s'affiche en bas</t>
  </si>
  <si>
    <t>* d'une allocation de foyer hors index calculée sur le barème hors index et ensuite indexée</t>
  </si>
  <si>
    <t xml:space="preserve">* de CSS de 30,95 % calculées sur la somme de </t>
  </si>
  <si>
    <t>Automatique</t>
  </si>
  <si>
    <t>Code rouge : Subvention Aviq &lt; Ific-Rgb</t>
  </si>
  <si>
    <t>Echelons avec code couleur</t>
  </si>
  <si>
    <t>En pouvoir local wallon, il est le plus répandu selon le groupe S.</t>
  </si>
  <si>
    <t>(Ific-RGB)</t>
  </si>
  <si>
    <t>Complément Aviq -</t>
  </si>
  <si>
    <t>Les paramètres de cette allocation sont néanmoins modifiables.</t>
  </si>
  <si>
    <t xml:space="preserve">Pour un débat à l'échelon local, c'est une première approche, de scénario central. </t>
  </si>
  <si>
    <t>Code orange: Coût RGB &gt; Ific</t>
  </si>
  <si>
    <t>Feuille</t>
  </si>
  <si>
    <t>* d'un pécule de vacances  de 92 % calculé sur la somme de 3 éléments:</t>
  </si>
  <si>
    <t>Il  essaie de prendre en compte tous les éléments où le changement de barème impacte le coût salarial:</t>
  </si>
  <si>
    <t>Ecart bareme indexé  annuel</t>
  </si>
  <si>
    <t>Calcul des coûts salariaux RGB avec échelle de base  (annuel)</t>
  </si>
  <si>
    <t>RGB 1</t>
  </si>
  <si>
    <t>Les agents qui ont plus de 35 ans d'ancienneté sont à encoder avec ceux qui ont 35 ans d'ancienneté.</t>
  </si>
  <si>
    <t>Afin de prendre en compte des évolutions d'échelle à rythme différent, il est possible d'encoder les travailleurs à des anciennetés de 1 à 35 ans.</t>
  </si>
  <si>
    <t>Comme il s'agit de montants fixes, indépendants du barème, ils n'ont pas d'impact sur la comparaison</t>
  </si>
  <si>
    <t>Ancienneté moyenne</t>
  </si>
  <si>
    <t>D3</t>
  </si>
  <si>
    <t xml:space="preserve">AFA/PFA </t>
  </si>
  <si>
    <r>
      <t xml:space="preserve">Possibilité d'encoder les </t>
    </r>
    <r>
      <rPr>
        <sz val="11"/>
        <color rgb="FFFF0000"/>
        <rFont val="Arial"/>
        <family val="2"/>
      </rPr>
      <t>travailleurs  contractuels qui passent à l'Ific</t>
    </r>
  </si>
  <si>
    <t>Il est estimé pour du personnel  tenant compte:</t>
  </si>
  <si>
    <t>Aucun helpdesk ne sera assuré.</t>
  </si>
  <si>
    <t>Taux de cotisations CSS contractuel</t>
  </si>
  <si>
    <t>Les cellules ne sont pas protégées. Nous vous conseillons donc de faire une copie du fichier "sans données".</t>
  </si>
  <si>
    <t>Calcul des coûts salariaux Ific</t>
  </si>
  <si>
    <t>Calcul de la différence entre Ific, RGB et complément Aviq  pour l'Ific (annuel)</t>
  </si>
  <si>
    <t>En termes de coût salarial, l’essentiel du changement vient de la différence de barème indexé « amplifiée » par le taux de cotisations sociales et le pécule de vacances</t>
  </si>
  <si>
    <t>Complément Ific Aviq</t>
  </si>
  <si>
    <t>Ific-RGB-complément</t>
  </si>
  <si>
    <t>* allocation foyer ou résidence</t>
  </si>
  <si>
    <t>* de la prime de printemps</t>
  </si>
  <si>
    <t>Calcul de la différence entre barème Ific et RGB en annuel indexé - Pm</t>
  </si>
  <si>
    <t xml:space="preserve">L'autonomie locale implique des pratiques "variables", impossible à toutes modéliser. Leur prise en compte n’apporterait pas une immense différence. </t>
  </si>
  <si>
    <t>Aide soignante</t>
  </si>
  <si>
    <t>Aide soignant</t>
  </si>
  <si>
    <t>D1.1</t>
  </si>
  <si>
    <t>D2</t>
  </si>
  <si>
    <t>D1.1.</t>
  </si>
  <si>
    <t>Ancienneté</t>
  </si>
  <si>
    <t>D3.1.</t>
  </si>
  <si>
    <t>D1</t>
  </si>
  <si>
    <t>D3.1</t>
  </si>
  <si>
    <t>Aide soignante - D2 -2013</t>
  </si>
  <si>
    <t>Aide soignante - D2 -2004</t>
  </si>
  <si>
    <t>Aide soignante - D3 2013</t>
  </si>
  <si>
    <t>Aide soignante - D3.1. 2013</t>
  </si>
  <si>
    <t>Aide soignante - D1 2004</t>
  </si>
  <si>
    <t>Aide soignante - D1.1 2004</t>
  </si>
  <si>
    <t>Aides soignants</t>
  </si>
  <si>
    <t>Bareme indexé mensuel avec AFR</t>
  </si>
  <si>
    <t>Biennale</t>
  </si>
  <si>
    <t xml:space="preserve">D2 </t>
  </si>
  <si>
    <t>Aide soignante - D3 2004</t>
  </si>
  <si>
    <t>150 - ETP</t>
  </si>
  <si>
    <t>Employés 150</t>
  </si>
  <si>
    <t>Cout biennale</t>
  </si>
  <si>
    <t>Recettes</t>
  </si>
  <si>
    <t>Cout de la biennale</t>
  </si>
  <si>
    <t>Cout</t>
  </si>
  <si>
    <t>biennale</t>
  </si>
  <si>
    <t>totales</t>
  </si>
  <si>
    <t>les aides soignantes qui n'ont</t>
  </si>
  <si>
    <t xml:space="preserve">les aides soignantes qui </t>
  </si>
  <si>
    <t>pas suivi le recyclage de 150 heures</t>
  </si>
  <si>
    <t>Il faut distinguer les aides soignantes qui n'ont pas suivi le recyclage de 150 h des autres</t>
  </si>
  <si>
    <t xml:space="preserve">ETP </t>
  </si>
  <si>
    <r>
      <t xml:space="preserve">Encodez les ETP des  aides soignantes </t>
    </r>
    <r>
      <rPr>
        <b/>
        <sz val="10"/>
        <color rgb="FFFFC000"/>
        <rFont val="Arial"/>
        <family val="2"/>
      </rPr>
      <t xml:space="preserve"> </t>
    </r>
    <r>
      <rPr>
        <b/>
        <sz val="10"/>
        <rFont val="Arial"/>
        <family val="2"/>
      </rPr>
      <t>qui passent à l'IFIC par ancienneté barémique</t>
    </r>
    <r>
      <rPr>
        <sz val="10"/>
        <color theme="1"/>
        <rFont val="Arial"/>
        <family val="2"/>
      </rPr>
      <t xml:space="preserve"> en distinguant</t>
    </r>
  </si>
  <si>
    <t>5. Tableau de synthèse</t>
  </si>
  <si>
    <t>En secteur public local, pour les aides soignantes, il y a des pratiques diverses. La plus courante est l'échelle de base D2 et celle D3 en évolution de carrière.</t>
  </si>
  <si>
    <t xml:space="preserve">* de 11 % pour prestations irrégulières </t>
  </si>
  <si>
    <t>Un cas particulier et une situation atypique sont aussi repris:</t>
  </si>
  <si>
    <t>Echelle    D2</t>
  </si>
  <si>
    <t>Echelle    D3</t>
  </si>
  <si>
    <t>Echelle    D3.1</t>
  </si>
  <si>
    <t>Brut annuel</t>
  </si>
  <si>
    <t>Echelle    D1.1</t>
  </si>
  <si>
    <t>https://interieur.wallonie.be/node/1425</t>
  </si>
  <si>
    <t>Echelles RGB aides soignantes 2004</t>
  </si>
  <si>
    <t>Echelles RGB aides soignantes 2013</t>
  </si>
  <si>
    <t>D2/D3 2013</t>
  </si>
  <si>
    <r>
      <t xml:space="preserve">3. Les échelles D2 et D3 2013 sont celles des CPAS qui appliquent  </t>
    </r>
    <r>
      <rPr>
        <b/>
        <sz val="10"/>
        <rFont val="Arial"/>
        <family val="2"/>
      </rPr>
      <t>intégralement</t>
    </r>
    <r>
      <rPr>
        <sz val="10"/>
        <rFont val="Arial"/>
        <family val="2"/>
      </rPr>
      <t xml:space="preserve"> depuis 2013 la circulaire bas salaires du 19 avril 2013 </t>
    </r>
  </si>
  <si>
    <t>4. L'échelle D3.1 est mentionnée, car appliquée par quelques PO publics (cas particulier)</t>
  </si>
  <si>
    <t>5. L'échelle D1 est reprise mais n'est  en principe plus appliquée (situation atypique)</t>
  </si>
  <si>
    <t xml:space="preserve">1.a) Les échelles D1.1. et D2  1994 sont celles des CPAS qui sont toujours à la circulaire RGB de juillet 1994 </t>
  </si>
  <si>
    <t>Aide soignante - D1.1 1994</t>
  </si>
  <si>
    <t>Aide soignante - D2 -1994</t>
  </si>
  <si>
    <t>Aide soignante - D3 1994</t>
  </si>
  <si>
    <t>Cinq grands cas sont prévus comme situation de départ:</t>
  </si>
  <si>
    <t>D1.1/D2 1994</t>
  </si>
  <si>
    <t>11 - D2/D3 2013</t>
  </si>
  <si>
    <t>Essai de comparaison Ific  11  -RGB -Complément Ific (Aviq)</t>
  </si>
  <si>
    <t>L'outil est un outil de simulation. Il a été développé à titre premier en vue de tenter d'objectiver la réponse à une question:</t>
  </si>
  <si>
    <t>Tendanciellement, le financement prévu par l'Aviq pour le passage à l'Ific est-il suffisant ?</t>
  </si>
  <si>
    <t xml:space="preserve">Un accord conclu le 20 décembre 2023 prévoit  l'activation de l’échelle Ific 11 pour la fonction d'aide soignant en MR-S.  </t>
  </si>
  <si>
    <t xml:space="preserve">lorsqu'ils sont dans des années d'ancienneté pour lesquelles le barème RGB est supérieur. </t>
  </si>
  <si>
    <t>nb: Pm, les échelles  1994, 2004 et 2013 sont dans les onglets par année.</t>
  </si>
  <si>
    <t>11-D1.1/D2</t>
  </si>
  <si>
    <t>11-D2/D3</t>
  </si>
  <si>
    <t xml:space="preserve">Il garantit que les employeurs assurent aux  aides soignants qui auront choisi l'Ific de garder le niveau de rémunération RGB. </t>
  </si>
  <si>
    <t>La décision de principe est à prendre pour le 31 juillet 2024.</t>
  </si>
  <si>
    <t>Seules les aides soignantes qui passent à l'Ific sont à encoder.</t>
  </si>
  <si>
    <t>Certains PO le font sur base des échelles 1994, 2004 ou 2013.</t>
  </si>
  <si>
    <t>Les agents qui décident de rester en RGB ne sont pas à encoder</t>
  </si>
  <si>
    <t>2.a) Les échelles D1.1. et D2  2004 sont celles des CPAS qui sont  à la circulaire RGB de juillet 1994 + 1 % en 2004.</t>
  </si>
  <si>
    <r>
      <t xml:space="preserve">   b) Les échelles D2 et D3 1994 sont celles de CPAS qui appliquent </t>
    </r>
    <r>
      <rPr>
        <b/>
        <sz val="10"/>
        <rFont val="Arial"/>
        <family val="2"/>
      </rPr>
      <t>partiellement</t>
    </r>
    <r>
      <rPr>
        <sz val="10"/>
        <rFont val="Arial"/>
        <family val="2"/>
      </rPr>
      <t xml:space="preserve"> la circulaire bas salaires de 2013 (plus de D1.1 mais  les échelles 1994)</t>
    </r>
  </si>
  <si>
    <r>
      <t xml:space="preserve">   b) Les échelles D2 et D3 2004 sont celles de CPAS qui appliquent  </t>
    </r>
    <r>
      <rPr>
        <b/>
        <sz val="10"/>
        <rFont val="Arial"/>
        <family val="2"/>
      </rPr>
      <t>largement</t>
    </r>
    <r>
      <rPr>
        <sz val="10"/>
        <rFont val="Arial"/>
        <family val="2"/>
      </rPr>
      <t xml:space="preserve">  la circulaire bas salaires de 2013 (plus de D1.1 mais pas les échelles 2004)</t>
    </r>
  </si>
  <si>
    <t xml:space="preserve"> à l'indice</t>
  </si>
  <si>
    <t>Ce  second  fichier est prévu pour les statutaires. Un  premier fichier distinct est prévu  pour les contractuels.</t>
  </si>
  <si>
    <t>Le taux de cotisations statutaires varie d'employeur à employeur vu la cotisation de responsabilisation</t>
  </si>
  <si>
    <r>
      <t xml:space="preserve">Ce taux de cotisations est à encoder une fois dans la feuille RGB1 - </t>
    </r>
    <r>
      <rPr>
        <b/>
        <sz val="11"/>
        <color rgb="FF00B050"/>
        <rFont val="Arial"/>
        <family val="2"/>
      </rPr>
      <t>Cellule J4</t>
    </r>
  </si>
  <si>
    <t>L'adaptation se fait alors dans le reste du fichier. La valeur par défaut est de 40 %.</t>
  </si>
  <si>
    <t>Une comparaison Ific, RGB et complément  Ific de financement Aviq est tentée avec possibilité d'une biennale.</t>
  </si>
  <si>
    <t>En cas de biennale, le travailleur est à mettre dans l'échelon + 1 (ex.: 12 si 11 ans d'ancienneté)</t>
  </si>
  <si>
    <t xml:space="preserve">ont  suivi le recyclage de 150 heures. </t>
  </si>
  <si>
    <t>L'index est 2,0399 de janvier 2024</t>
  </si>
  <si>
    <t>Montant 1.12.2023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</si>
  <si>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</si>
  <si>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</si>
  <si>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</si>
  <si>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</si>
  <si>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</si>
  <si>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</si>
  <si>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</si>
  <si>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</si>
  <si>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</si>
  <si>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</si>
  <si>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</si>
  <si>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</si>
  <si>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</si>
  <si>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</si>
  <si>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</si>
  <si>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</si>
  <si>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</si>
  <si>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</si>
  <si>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</si>
  <si>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</si>
  <si>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</si>
  <si>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</si>
  <si>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</si>
  <si>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</si>
  <si>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</si>
  <si>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</si>
  <si>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</si>
  <si>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</si>
  <si>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</si>
  <si>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</si>
  <si>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</si>
  <si>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</si>
  <si>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</si>
  <si>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</si>
  <si>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</si>
  <si>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</si>
  <si>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Fichier 2 - Statutaires -   mars 2024</t>
  </si>
  <si>
    <t>Index janvier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</si>
</sst>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8" formatCode="#,##0.00\ &quot;€&quot;;[Red]\-#,##0.00\ &quot;€&quot;"/>
    <numFmt numFmtId="164" formatCode="_ * #,##0.00_ ;_ * \-#,##0.00_ ;_ * &quot;-&quot;??_ ;_ @_ "/>
    <numFmt numFmtId="165" formatCode="_-* #,##0.00\ _F_B_-;\-* #,##0.00\ _F_B_-;_-* &quot;-&quot;??\ _F_B_-;_-@_-"/>
    <numFmt numFmtId="166" formatCode="_-* #,##0\ _F_B_-;\-* #,##0\ _F_B_-;_-* &quot;-&quot;??\ _F_B_-;_-@_-"/>
    <numFmt numFmtId="167" formatCode="_-* #,##0.0000\ _F_B_-;\-* #,##0.0000\ _F_B_-;_-* &quot;-&quot;??\ _F_B_-;_-@_-"/>
    <numFmt numFmtId="168" formatCode="0.0%"/>
    <numFmt numFmtId="169" formatCode="_-* #,##0.00\ _F_-;\-* #,##0.00\ _F_-;_-* &quot;-&quot;??\ _F_-;_-@_-"/>
    <numFmt numFmtId="170" formatCode="_-* #,##0.00\ [$€-1]_-;\-* #,##0.00\ [$€-1]_-;_-* &quot;-&quot;??\ [$€-1]_-"/>
    <numFmt numFmtId="171" formatCode="_-* #,##0.00\ _€_-;\-* #,##0.00\ _€_-;_-* &quot;-&quot;??\ _€_-;_-@_-"/>
    <numFmt numFmtId="172" formatCode="_-* #,##0.000\ _F_B_-;\-* #,##0.000\ _F_B_-;_-* &quot;-&quot;??\ _F_B_-;_-@_-"/>
    <numFmt numFmtId="173" formatCode="_ * #,##0_ ;_ * \-#,##0_ ;_ * &quot;-&quot;??_ ;_ @_ "/>
    <numFmt numFmtId="174" formatCode="_-* #,##0\ _€_-;\-* #,##0\ _€_-;_-* &quot;-&quot;??\ _€_-;_-@_-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0"/>
      <name val="Arial"/>
      <family val="2"/>
    </font>
    <font>
      <b/>
      <sz val="10"/>
      <color indexed="17"/>
      <name val="Arial"/>
      <family val="2"/>
    </font>
    <font>
      <sz val="10"/>
      <name val="Comic Sans MS"/>
      <family val="4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8"/>
      <name val="Calibri"/>
      <family val="2"/>
      <scheme val="minor"/>
    </font>
    <font>
      <sz val="1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C00000"/>
      <name val="Arial"/>
      <family val="2"/>
    </font>
    <font>
      <b/>
      <sz val="11"/>
      <color theme="1"/>
      <name val="Arial"/>
      <family val="2"/>
    </font>
    <font>
      <b/>
      <sz val="10"/>
      <color rgb="FFFFC000"/>
      <name val="Arial"/>
      <family val="2"/>
    </font>
    <font>
      <u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0"/>
      <color theme="5"/>
      <name val="Arial"/>
      <family val="2"/>
    </font>
    <font>
      <b/>
      <sz val="11"/>
      <color theme="5"/>
      <name val="Arial"/>
      <family val="2"/>
    </font>
    <font>
      <b/>
      <sz val="11"/>
      <name val="Arial"/>
      <family val="2"/>
    </font>
    <font>
      <b/>
      <sz val="10"/>
      <color rgb="FFFF0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4"/>
      <color theme="1"/>
      <name val="Arial"/>
      <family val="2"/>
    </font>
    <font>
      <sz val="10"/>
      <color rgb="FFFF000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theme="4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sz val="11"/>
      <color rgb="FFFFC000"/>
      <name val="Arial"/>
      <family val="2"/>
    </font>
    <font>
      <b/>
      <sz val="11"/>
      <color rgb="FF00B050"/>
      <name val="Arial"/>
      <family val="2"/>
    </font>
    <font>
      <b/>
      <sz val="11"/>
      <color rgb="FFFFC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170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>
      <alignment vertical="top"/>
    </xf>
    <xf numFmtId="0" fontId="11" fillId="0" borderId="0" applyNumberFormat="0" applyFill="0" applyBorder="0" applyAlignment="0" applyProtection="0"/>
  </cellStyleXfs>
  <cellXfs count="265">
    <xf numFmtId="0" fontId="0" fillId="0" borderId="0" xfId="0"/>
    <xf numFmtId="0" fontId="2" fillId="0" borderId="0" xfId="0" applyFont="1"/>
    <xf numFmtId="166" fontId="4" fillId="0" borderId="1" xfId="1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/>
    <xf numFmtId="0" fontId="4" fillId="0" borderId="0" xfId="0" applyFont="1" applyAlignment="1">
      <alignment horizontal="center"/>
    </xf>
    <xf numFmtId="10" fontId="4" fillId="0" borderId="1" xfId="0" applyNumberFormat="1" applyFont="1" applyBorder="1" applyAlignment="1">
      <alignment horizontal="center"/>
    </xf>
    <xf numFmtId="10" fontId="5" fillId="0" borderId="1" xfId="2" applyNumberFormat="1" applyFont="1" applyFill="1" applyBorder="1" applyAlignment="1" applyProtection="1">
      <alignment horizontal="center"/>
      <protection locked="0"/>
    </xf>
    <xf numFmtId="10" fontId="5" fillId="0" borderId="1" xfId="0" applyNumberFormat="1" applyFont="1" applyBorder="1" applyAlignment="1" applyProtection="1">
      <alignment horizontal="center"/>
      <protection locked="0"/>
    </xf>
    <xf numFmtId="9" fontId="5" fillId="0" borderId="1" xfId="2" applyFont="1" applyFill="1" applyBorder="1" applyAlignment="1">
      <alignment horizontal="center"/>
    </xf>
    <xf numFmtId="167" fontId="5" fillId="0" borderId="1" xfId="1" applyNumberFormat="1" applyFont="1" applyFill="1" applyBorder="1" applyAlignment="1">
      <alignment horizontal="center"/>
    </xf>
    <xf numFmtId="8" fontId="5" fillId="0" borderId="1" xfId="1" applyNumberFormat="1" applyFont="1" applyFill="1" applyBorder="1" applyAlignment="1">
      <alignment horizontal="center"/>
    </xf>
    <xf numFmtId="10" fontId="5" fillId="0" borderId="1" xfId="0" applyNumberFormat="1" applyFont="1" applyBorder="1" applyAlignment="1">
      <alignment horizontal="center"/>
    </xf>
    <xf numFmtId="10" fontId="5" fillId="0" borderId="1" xfId="2" applyNumberFormat="1" applyFont="1" applyFill="1" applyBorder="1" applyAlignment="1">
      <alignment horizontal="center"/>
    </xf>
    <xf numFmtId="167" fontId="5" fillId="0" borderId="2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5" fontId="2" fillId="0" borderId="1" xfId="1" applyNumberFormat="1" applyFont="1" applyFill="1" applyBorder="1" applyAlignment="1">
      <alignment horizontal="center"/>
    </xf>
    <xf numFmtId="169" fontId="2" fillId="2" borderId="1" xfId="7" applyNumberFormat="1" applyFont="1" applyFill="1" applyBorder="1" applyAlignment="1"/>
    <xf numFmtId="169" fontId="2" fillId="0" borderId="1" xfId="7" applyNumberFormat="1" applyFont="1" applyBorder="1" applyAlignment="1"/>
    <xf numFmtId="166" fontId="5" fillId="0" borderId="1" xfId="1" applyNumberFormat="1" applyFont="1" applyFill="1" applyBorder="1" applyAlignment="1">
      <alignment horizontal="center"/>
    </xf>
    <xf numFmtId="168" fontId="2" fillId="0" borderId="1" xfId="2" applyNumberFormat="1" applyFont="1" applyFill="1" applyBorder="1" applyAlignment="1">
      <alignment horizontal="center"/>
    </xf>
    <xf numFmtId="166" fontId="2" fillId="0" borderId="1" xfId="1" applyNumberFormat="1" applyFont="1" applyFill="1" applyBorder="1" applyAlignment="1">
      <alignment horizontal="center"/>
    </xf>
    <xf numFmtId="172" fontId="5" fillId="0" borderId="1" xfId="1" applyNumberFormat="1" applyFont="1" applyFill="1" applyBorder="1" applyAlignment="1">
      <alignment horizontal="center"/>
    </xf>
    <xf numFmtId="165" fontId="5" fillId="0" borderId="1" xfId="1" applyNumberFormat="1" applyFont="1" applyFill="1" applyBorder="1" applyAlignment="1">
      <alignment horizontal="center"/>
    </xf>
    <xf numFmtId="171" fontId="2" fillId="0" borderId="0" xfId="0" applyNumberFormat="1" applyFont="1"/>
    <xf numFmtId="0" fontId="15" fillId="0" borderId="0" xfId="0" applyFont="1"/>
    <xf numFmtId="0" fontId="15" fillId="0" borderId="1" xfId="7" applyFont="1" applyBorder="1" applyAlignment="1"/>
    <xf numFmtId="0" fontId="15" fillId="5" borderId="1" xfId="7" applyFont="1" applyFill="1" applyBorder="1" applyAlignment="1"/>
    <xf numFmtId="9" fontId="2" fillId="0" borderId="1" xfId="2" applyFont="1" applyFill="1" applyBorder="1" applyAlignment="1">
      <alignment horizontal="center"/>
    </xf>
    <xf numFmtId="0" fontId="15" fillId="5" borderId="1" xfId="7" applyFont="1" applyFill="1" applyBorder="1" applyAlignment="1">
      <alignment horizontal="right"/>
    </xf>
    <xf numFmtId="164" fontId="17" fillId="0" borderId="0" xfId="1" applyFont="1"/>
    <xf numFmtId="164" fontId="19" fillId="3" borderId="1" xfId="1" applyFont="1" applyFill="1" applyBorder="1" applyAlignment="1">
      <alignment horizontal="right" vertical="center"/>
    </xf>
    <xf numFmtId="0" fontId="17" fillId="0" borderId="0" xfId="0" applyFont="1"/>
    <xf numFmtId="0" fontId="18" fillId="0" borderId="0" xfId="0" applyFont="1"/>
    <xf numFmtId="171" fontId="17" fillId="0" borderId="1" xfId="0" applyNumberFormat="1" applyFont="1" applyBorder="1"/>
    <xf numFmtId="173" fontId="19" fillId="3" borderId="1" xfId="1" applyNumberFormat="1" applyFont="1" applyFill="1" applyBorder="1" applyAlignment="1">
      <alignment horizontal="right" vertical="center"/>
    </xf>
    <xf numFmtId="0" fontId="17" fillId="0" borderId="1" xfId="0" applyFont="1" applyBorder="1"/>
    <xf numFmtId="164" fontId="17" fillId="0" borderId="1" xfId="1" applyFont="1" applyBorder="1"/>
    <xf numFmtId="0" fontId="20" fillId="0" borderId="0" xfId="0" applyFont="1"/>
    <xf numFmtId="0" fontId="15" fillId="0" borderId="0" xfId="7" applyFont="1" applyAlignment="1"/>
    <xf numFmtId="169" fontId="2" fillId="2" borderId="0" xfId="7" applyNumberFormat="1" applyFont="1" applyFill="1" applyAlignment="1"/>
    <xf numFmtId="165" fontId="2" fillId="0" borderId="0" xfId="1" applyNumberFormat="1" applyFont="1" applyFill="1" applyBorder="1" applyAlignment="1">
      <alignment horizontal="center"/>
    </xf>
    <xf numFmtId="166" fontId="4" fillId="4" borderId="1" xfId="1" applyNumberFormat="1" applyFont="1" applyFill="1" applyBorder="1" applyAlignment="1">
      <alignment horizontal="center"/>
    </xf>
    <xf numFmtId="0" fontId="0" fillId="0" borderId="1" xfId="0" applyBorder="1"/>
    <xf numFmtId="0" fontId="12" fillId="0" borderId="5" xfId="0" applyFont="1" applyBorder="1"/>
    <xf numFmtId="0" fontId="12" fillId="0" borderId="4" xfId="0" applyFont="1" applyBorder="1"/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8" fillId="0" borderId="1" xfId="0" applyFont="1" applyBorder="1"/>
    <xf numFmtId="164" fontId="17" fillId="0" borderId="6" xfId="1" applyFont="1" applyBorder="1"/>
    <xf numFmtId="0" fontId="17" fillId="0" borderId="7" xfId="0" applyFont="1" applyBorder="1"/>
    <xf numFmtId="0" fontId="17" fillId="0" borderId="2" xfId="0" applyFont="1" applyBorder="1"/>
    <xf numFmtId="0" fontId="20" fillId="0" borderId="7" xfId="0" applyFont="1" applyBorder="1"/>
    <xf numFmtId="164" fontId="17" fillId="0" borderId="7" xfId="1" applyFont="1" applyBorder="1"/>
    <xf numFmtId="164" fontId="17" fillId="0" borderId="1" xfId="0" applyNumberFormat="1" applyFont="1" applyBorder="1"/>
    <xf numFmtId="0" fontId="0" fillId="0" borderId="2" xfId="0" applyBorder="1"/>
    <xf numFmtId="0" fontId="21" fillId="0" borderId="6" xfId="0" applyFont="1" applyBorder="1"/>
    <xf numFmtId="0" fontId="21" fillId="0" borderId="1" xfId="0" applyFont="1" applyBorder="1"/>
    <xf numFmtId="171" fontId="0" fillId="0" borderId="0" xfId="0" applyNumberFormat="1"/>
    <xf numFmtId="164" fontId="2" fillId="3" borderId="1" xfId="1" applyFont="1" applyFill="1" applyBorder="1" applyAlignment="1">
      <alignment horizontal="right" vertical="center"/>
    </xf>
    <xf numFmtId="0" fontId="22" fillId="0" borderId="0" xfId="0" applyFont="1"/>
    <xf numFmtId="174" fontId="0" fillId="0" borderId="0" xfId="0" applyNumberFormat="1"/>
    <xf numFmtId="0" fontId="0" fillId="0" borderId="1" xfId="0" applyBorder="1" applyAlignment="1">
      <alignment horizontal="center"/>
    </xf>
    <xf numFmtId="0" fontId="0" fillId="0" borderId="8" xfId="0" applyBorder="1"/>
    <xf numFmtId="0" fontId="12" fillId="5" borderId="0" xfId="0" applyFont="1" applyFill="1"/>
    <xf numFmtId="9" fontId="12" fillId="5" borderId="0" xfId="0" applyNumberFormat="1" applyFont="1" applyFill="1"/>
    <xf numFmtId="9" fontId="12" fillId="5" borderId="0" xfId="0" applyNumberFormat="1" applyFont="1" applyFill="1" applyAlignment="1">
      <alignment horizontal="left"/>
    </xf>
    <xf numFmtId="10" fontId="12" fillId="5" borderId="0" xfId="0" applyNumberFormat="1" applyFont="1" applyFill="1"/>
    <xf numFmtId="0" fontId="13" fillId="5" borderId="0" xfId="8" applyFont="1" applyFill="1" applyBorder="1"/>
    <xf numFmtId="9" fontId="2" fillId="0" borderId="0" xfId="0" applyNumberFormat="1" applyFont="1" applyAlignment="1">
      <alignment horizontal="center"/>
    </xf>
    <xf numFmtId="174" fontId="0" fillId="0" borderId="1" xfId="0" applyNumberFormat="1" applyBorder="1"/>
    <xf numFmtId="0" fontId="17" fillId="0" borderId="6" xfId="0" applyFont="1" applyBorder="1"/>
    <xf numFmtId="164" fontId="19" fillId="3" borderId="7" xfId="1" applyFont="1" applyFill="1" applyBorder="1" applyAlignment="1">
      <alignment horizontal="right" vertical="center"/>
    </xf>
    <xf numFmtId="0" fontId="12" fillId="5" borderId="6" xfId="0" applyFont="1" applyFill="1" applyBorder="1"/>
    <xf numFmtId="0" fontId="12" fillId="5" borderId="7" xfId="0" applyFont="1" applyFill="1" applyBorder="1"/>
    <xf numFmtId="0" fontId="12" fillId="5" borderId="2" xfId="0" applyFont="1" applyFill="1" applyBorder="1"/>
    <xf numFmtId="9" fontId="12" fillId="5" borderId="0" xfId="2" applyFont="1" applyFill="1" applyBorder="1"/>
    <xf numFmtId="0" fontId="12" fillId="0" borderId="0" xfId="0" applyFont="1"/>
    <xf numFmtId="164" fontId="12" fillId="0" borderId="1" xfId="1" applyFont="1" applyBorder="1" applyAlignment="1">
      <alignment horizontal="center"/>
    </xf>
    <xf numFmtId="0" fontId="17" fillId="7" borderId="0" xfId="0" applyFont="1" applyFill="1"/>
    <xf numFmtId="0" fontId="17" fillId="7" borderId="4" xfId="0" applyFont="1" applyFill="1" applyBorder="1" applyAlignment="1">
      <alignment horizontal="center"/>
    </xf>
    <xf numFmtId="0" fontId="17" fillId="7" borderId="3" xfId="0" applyFont="1" applyFill="1" applyBorder="1" applyAlignment="1">
      <alignment horizontal="center"/>
    </xf>
    <xf numFmtId="164" fontId="19" fillId="3" borderId="3" xfId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164" fontId="18" fillId="3" borderId="4" xfId="1" applyFont="1" applyFill="1" applyBorder="1" applyAlignment="1">
      <alignment horizontal="center"/>
    </xf>
    <xf numFmtId="173" fontId="17" fillId="0" borderId="1" xfId="1" applyNumberFormat="1" applyFont="1" applyBorder="1" applyAlignment="1">
      <alignment horizontal="center"/>
    </xf>
    <xf numFmtId="164" fontId="17" fillId="0" borderId="1" xfId="1" applyFont="1" applyBorder="1" applyAlignment="1">
      <alignment horizontal="center"/>
    </xf>
    <xf numFmtId="171" fontId="17" fillId="0" borderId="1" xfId="0" applyNumberFormat="1" applyFont="1" applyBorder="1" applyAlignment="1">
      <alignment horizontal="center"/>
    </xf>
    <xf numFmtId="0" fontId="24" fillId="0" borderId="0" xfId="0" applyFont="1" applyAlignment="1">
      <alignment vertical="center"/>
    </xf>
    <xf numFmtId="0" fontId="24" fillId="0" borderId="0" xfId="0" applyFont="1"/>
    <xf numFmtId="2" fontId="0" fillId="0" borderId="0" xfId="0" applyNumberFormat="1"/>
    <xf numFmtId="164" fontId="17" fillId="7" borderId="0" xfId="1" applyFont="1" applyFill="1"/>
    <xf numFmtId="164" fontId="17" fillId="0" borderId="0" xfId="1" applyFont="1" applyFill="1"/>
    <xf numFmtId="10" fontId="17" fillId="0" borderId="0" xfId="2" applyNumberFormat="1" applyFont="1"/>
    <xf numFmtId="164" fontId="22" fillId="0" borderId="0" xfId="1" applyFont="1"/>
    <xf numFmtId="0" fontId="25" fillId="0" borderId="0" xfId="0" applyFont="1"/>
    <xf numFmtId="164" fontId="25" fillId="0" borderId="0" xfId="1" applyFont="1"/>
    <xf numFmtId="0" fontId="26" fillId="5" borderId="0" xfId="0" applyFont="1" applyFill="1"/>
    <xf numFmtId="0" fontId="12" fillId="0" borderId="5" xfId="0" applyFont="1" applyBorder="1" applyAlignment="1">
      <alignment horizontal="center"/>
    </xf>
    <xf numFmtId="0" fontId="15" fillId="5" borderId="0" xfId="0" applyFont="1" applyFill="1"/>
    <xf numFmtId="0" fontId="21" fillId="5" borderId="0" xfId="0" applyFont="1" applyFill="1"/>
    <xf numFmtId="164" fontId="19" fillId="3" borderId="4" xfId="1" applyFont="1" applyFill="1" applyBorder="1" applyAlignment="1">
      <alignment horizontal="center" vertical="center"/>
    </xf>
    <xf numFmtId="0" fontId="27" fillId="5" borderId="1" xfId="7" applyFont="1" applyFill="1" applyBorder="1" applyAlignment="1"/>
    <xf numFmtId="0" fontId="27" fillId="0" borderId="1" xfId="7" applyFont="1" applyBorder="1" applyAlignment="1"/>
    <xf numFmtId="169" fontId="4" fillId="2" borderId="1" xfId="7" applyNumberFormat="1" applyFont="1" applyFill="1" applyBorder="1" applyAlignment="1"/>
    <xf numFmtId="164" fontId="2" fillId="0" borderId="0" xfId="1" applyFont="1" applyFill="1" applyBorder="1" applyAlignment="1">
      <alignment horizontal="right" vertical="center"/>
    </xf>
    <xf numFmtId="0" fontId="18" fillId="0" borderId="1" xfId="0" applyFont="1" applyBorder="1" applyAlignment="1">
      <alignment horizontal="center"/>
    </xf>
    <xf numFmtId="0" fontId="4" fillId="0" borderId="6" xfId="0" applyFont="1" applyBorder="1"/>
    <xf numFmtId="0" fontId="30" fillId="5" borderId="0" xfId="0" applyFont="1" applyFill="1"/>
    <xf numFmtId="0" fontId="21" fillId="5" borderId="10" xfId="0" applyFont="1" applyFill="1" applyBorder="1"/>
    <xf numFmtId="0" fontId="12" fillId="5" borderId="12" xfId="0" applyFont="1" applyFill="1" applyBorder="1"/>
    <xf numFmtId="0" fontId="21" fillId="5" borderId="11" xfId="0" applyFont="1" applyFill="1" applyBorder="1"/>
    <xf numFmtId="0" fontId="12" fillId="5" borderId="11" xfId="0" applyFont="1" applyFill="1" applyBorder="1"/>
    <xf numFmtId="0" fontId="12" fillId="5" borderId="9" xfId="0" applyFont="1" applyFill="1" applyBorder="1"/>
    <xf numFmtId="0" fontId="12" fillId="5" borderId="13" xfId="0" applyFont="1" applyFill="1" applyBorder="1"/>
    <xf numFmtId="0" fontId="12" fillId="5" borderId="14" xfId="0" applyFont="1" applyFill="1" applyBorder="1"/>
    <xf numFmtId="0" fontId="12" fillId="7" borderId="13" xfId="0" applyFont="1" applyFill="1" applyBorder="1"/>
    <xf numFmtId="0" fontId="12" fillId="7" borderId="14" xfId="0" applyFont="1" applyFill="1" applyBorder="1"/>
    <xf numFmtId="166" fontId="4" fillId="8" borderId="1" xfId="1" applyNumberFormat="1" applyFont="1" applyFill="1" applyBorder="1" applyAlignment="1">
      <alignment horizontal="center"/>
    </xf>
    <xf numFmtId="164" fontId="18" fillId="0" borderId="0" xfId="0" applyNumberFormat="1" applyFont="1"/>
    <xf numFmtId="0" fontId="15" fillId="8" borderId="1" xfId="7" applyFont="1" applyFill="1" applyBorder="1" applyAlignment="1"/>
    <xf numFmtId="164" fontId="17" fillId="0" borderId="0" xfId="1" applyFont="1" applyBorder="1"/>
    <xf numFmtId="164" fontId="17" fillId="0" borderId="0" xfId="1" applyFont="1" applyFill="1" applyBorder="1"/>
    <xf numFmtId="171" fontId="17" fillId="0" borderId="0" xfId="0" applyNumberFormat="1" applyFont="1"/>
    <xf numFmtId="0" fontId="4" fillId="0" borderId="0" xfId="0" applyFont="1"/>
    <xf numFmtId="2" fontId="17" fillId="0" borderId="0" xfId="0" applyNumberFormat="1" applyFont="1"/>
    <xf numFmtId="171" fontId="17" fillId="0" borderId="6" xfId="0" applyNumberFormat="1" applyFont="1" applyBorder="1"/>
    <xf numFmtId="164" fontId="18" fillId="0" borderId="0" xfId="1" applyFont="1" applyFill="1" applyBorder="1"/>
    <xf numFmtId="0" fontId="17" fillId="0" borderId="0" xfId="0" applyFont="1" applyAlignment="1">
      <alignment horizontal="center"/>
    </xf>
    <xf numFmtId="164" fontId="19" fillId="0" borderId="0" xfId="1" applyFont="1" applyFill="1" applyBorder="1" applyAlignment="1">
      <alignment horizontal="center" vertical="center"/>
    </xf>
    <xf numFmtId="164" fontId="18" fillId="0" borderId="0" xfId="1" applyFont="1" applyFill="1" applyBorder="1" applyAlignment="1">
      <alignment horizontal="center"/>
    </xf>
    <xf numFmtId="173" fontId="17" fillId="0" borderId="0" xfId="1" applyNumberFormat="1" applyFont="1" applyFill="1" applyBorder="1"/>
    <xf numFmtId="173" fontId="19" fillId="0" borderId="0" xfId="1" applyNumberFormat="1" applyFont="1" applyFill="1" applyBorder="1" applyAlignment="1">
      <alignment horizontal="right" vertical="center"/>
    </xf>
    <xf numFmtId="164" fontId="19" fillId="0" borderId="0" xfId="1" applyFont="1" applyFill="1" applyBorder="1" applyAlignment="1">
      <alignment horizontal="right" vertical="center"/>
    </xf>
    <xf numFmtId="0" fontId="17" fillId="0" borderId="10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166" fontId="4" fillId="0" borderId="0" xfId="1" applyNumberFormat="1" applyFont="1" applyFill="1" applyBorder="1" applyAlignment="1">
      <alignment horizontal="center"/>
    </xf>
    <xf numFmtId="10" fontId="5" fillId="0" borderId="0" xfId="2" applyNumberFormat="1" applyFont="1" applyFill="1" applyBorder="1" applyAlignment="1" applyProtection="1">
      <alignment horizontal="center"/>
      <protection locked="0"/>
    </xf>
    <xf numFmtId="9" fontId="5" fillId="0" borderId="0" xfId="2" applyFont="1" applyFill="1" applyBorder="1" applyAlignment="1">
      <alignment horizontal="center"/>
    </xf>
    <xf numFmtId="166" fontId="5" fillId="0" borderId="0" xfId="1" applyNumberFormat="1" applyFont="1" applyFill="1" applyBorder="1" applyAlignment="1">
      <alignment horizontal="center"/>
    </xf>
    <xf numFmtId="165" fontId="5" fillId="0" borderId="0" xfId="1" applyNumberFormat="1" applyFont="1" applyFill="1" applyBorder="1" applyAlignment="1">
      <alignment horizontal="center"/>
    </xf>
    <xf numFmtId="10" fontId="5" fillId="0" borderId="0" xfId="2" applyNumberFormat="1" applyFont="1" applyFill="1" applyBorder="1" applyAlignment="1">
      <alignment horizontal="center"/>
    </xf>
    <xf numFmtId="166" fontId="2" fillId="0" borderId="0" xfId="1" applyNumberFormat="1" applyFont="1" applyFill="1" applyBorder="1" applyAlignment="1">
      <alignment horizontal="center"/>
    </xf>
    <xf numFmtId="168" fontId="2" fillId="0" borderId="0" xfId="2" applyNumberFormat="1" applyFont="1" applyFill="1" applyBorder="1" applyAlignment="1">
      <alignment horizontal="center"/>
    </xf>
    <xf numFmtId="172" fontId="5" fillId="0" borderId="0" xfId="1" applyNumberFormat="1" applyFont="1" applyFill="1" applyBorder="1" applyAlignment="1">
      <alignment horizontal="center"/>
    </xf>
    <xf numFmtId="9" fontId="2" fillId="0" borderId="0" xfId="2" applyFont="1" applyFill="1" applyBorder="1" applyAlignment="1">
      <alignment horizontal="center"/>
    </xf>
    <xf numFmtId="167" fontId="5" fillId="0" borderId="0" xfId="1" applyNumberFormat="1" applyFont="1" applyFill="1" applyBorder="1" applyAlignment="1">
      <alignment horizontal="center"/>
    </xf>
    <xf numFmtId="8" fontId="5" fillId="0" borderId="0" xfId="1" applyNumberFormat="1" applyFont="1" applyFill="1" applyBorder="1" applyAlignment="1">
      <alignment horizontal="center"/>
    </xf>
    <xf numFmtId="10" fontId="4" fillId="0" borderId="0" xfId="0" applyNumberFormat="1" applyFont="1" applyAlignment="1">
      <alignment horizontal="center"/>
    </xf>
    <xf numFmtId="10" fontId="5" fillId="0" borderId="0" xfId="0" applyNumberFormat="1" applyFont="1" applyAlignment="1" applyProtection="1">
      <alignment horizontal="center"/>
      <protection locked="0"/>
    </xf>
    <xf numFmtId="10" fontId="5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9" fontId="2" fillId="0" borderId="0" xfId="7" applyNumberFormat="1" applyFont="1" applyAlignment="1"/>
    <xf numFmtId="0" fontId="15" fillId="0" borderId="0" xfId="7" applyFont="1" applyAlignment="1">
      <alignment horizontal="right"/>
    </xf>
    <xf numFmtId="9" fontId="4" fillId="0" borderId="0" xfId="2" applyFont="1" applyFill="1" applyBorder="1" applyAlignment="1">
      <alignment horizontal="center"/>
    </xf>
    <xf numFmtId="10" fontId="4" fillId="0" borderId="1" xfId="2" applyNumberFormat="1" applyFont="1" applyFill="1" applyBorder="1" applyAlignment="1">
      <alignment horizontal="center"/>
    </xf>
    <xf numFmtId="0" fontId="15" fillId="7" borderId="1" xfId="7" applyFont="1" applyFill="1" applyBorder="1" applyAlignment="1"/>
    <xf numFmtId="171" fontId="2" fillId="0" borderId="1" xfId="0" applyNumberFormat="1" applyFont="1" applyBorder="1"/>
    <xf numFmtId="164" fontId="4" fillId="0" borderId="1" xfId="0" applyNumberFormat="1" applyFont="1" applyBorder="1" applyAlignment="1">
      <alignment horizontal="center"/>
    </xf>
    <xf numFmtId="164" fontId="18" fillId="0" borderId="1" xfId="0" applyNumberFormat="1" applyFont="1" applyBorder="1" applyAlignment="1">
      <alignment horizontal="center"/>
    </xf>
    <xf numFmtId="164" fontId="28" fillId="8" borderId="3" xfId="1" applyFont="1" applyFill="1" applyBorder="1" applyAlignment="1">
      <alignment horizontal="center"/>
    </xf>
    <xf numFmtId="0" fontId="4" fillId="8" borderId="0" xfId="0" applyFont="1" applyFill="1"/>
    <xf numFmtId="0" fontId="17" fillId="0" borderId="4" xfId="0" applyFont="1" applyBorder="1"/>
    <xf numFmtId="0" fontId="17" fillId="0" borderId="13" xfId="0" applyFont="1" applyBorder="1"/>
    <xf numFmtId="0" fontId="17" fillId="0" borderId="14" xfId="0" applyFont="1" applyBorder="1"/>
    <xf numFmtId="2" fontId="17" fillId="0" borderId="1" xfId="0" applyNumberFormat="1" applyFont="1" applyBorder="1"/>
    <xf numFmtId="2" fontId="18" fillId="0" borderId="1" xfId="0" applyNumberFormat="1" applyFont="1" applyBorder="1"/>
    <xf numFmtId="164" fontId="18" fillId="3" borderId="0" xfId="1" applyFont="1" applyFill="1" applyBorder="1" applyAlignment="1">
      <alignment horizontal="center"/>
    </xf>
    <xf numFmtId="0" fontId="4" fillId="0" borderId="7" xfId="0" applyFont="1" applyBorder="1"/>
    <xf numFmtId="171" fontId="17" fillId="9" borderId="1" xfId="0" applyNumberFormat="1" applyFont="1" applyFill="1" applyBorder="1"/>
    <xf numFmtId="2" fontId="18" fillId="0" borderId="0" xfId="0" applyNumberFormat="1" applyFont="1"/>
    <xf numFmtId="164" fontId="2" fillId="3" borderId="0" xfId="1" applyFont="1" applyFill="1" applyBorder="1" applyAlignment="1">
      <alignment horizontal="right" vertical="center"/>
    </xf>
    <xf numFmtId="0" fontId="17" fillId="6" borderId="1" xfId="0" applyFont="1" applyFill="1" applyBorder="1"/>
    <xf numFmtId="164" fontId="28" fillId="0" borderId="0" xfId="1" applyFont="1"/>
    <xf numFmtId="0" fontId="32" fillId="0" borderId="0" xfId="0" applyFont="1"/>
    <xf numFmtId="0" fontId="17" fillId="7" borderId="1" xfId="0" applyFont="1" applyFill="1" applyBorder="1" applyAlignment="1">
      <alignment horizontal="center"/>
    </xf>
    <xf numFmtId="164" fontId="2" fillId="3" borderId="3" xfId="1" applyFont="1" applyFill="1" applyBorder="1" applyAlignment="1">
      <alignment horizontal="right" vertical="center"/>
    </xf>
    <xf numFmtId="164" fontId="2" fillId="3" borderId="10" xfId="1" applyFont="1" applyFill="1" applyBorder="1" applyAlignment="1">
      <alignment horizontal="right" vertical="center"/>
    </xf>
    <xf numFmtId="164" fontId="2" fillId="3" borderId="7" xfId="1" applyFont="1" applyFill="1" applyBorder="1" applyAlignment="1">
      <alignment horizontal="right" vertical="center"/>
    </xf>
    <xf numFmtId="0" fontId="17" fillId="0" borderId="10" xfId="0" applyFont="1" applyBorder="1"/>
    <xf numFmtId="164" fontId="19" fillId="0" borderId="11" xfId="1" applyFont="1" applyFill="1" applyBorder="1" applyAlignment="1">
      <alignment horizontal="right" vertical="center"/>
    </xf>
    <xf numFmtId="0" fontId="17" fillId="0" borderId="11" xfId="0" applyFont="1" applyBorder="1"/>
    <xf numFmtId="0" fontId="17" fillId="0" borderId="12" xfId="0" applyFont="1" applyBorder="1"/>
    <xf numFmtId="0" fontId="18" fillId="7" borderId="0" xfId="0" applyFont="1" applyFill="1"/>
    <xf numFmtId="0" fontId="12" fillId="5" borderId="3" xfId="0" applyFont="1" applyFill="1" applyBorder="1"/>
    <xf numFmtId="0" fontId="12" fillId="5" borderId="5" xfId="0" applyFont="1" applyFill="1" applyBorder="1"/>
    <xf numFmtId="0" fontId="12" fillId="5" borderId="4" xfId="0" applyFont="1" applyFill="1" applyBorder="1"/>
    <xf numFmtId="164" fontId="2" fillId="0" borderId="0" xfId="1" applyFont="1"/>
    <xf numFmtId="0" fontId="33" fillId="0" borderId="0" xfId="0" applyFont="1"/>
    <xf numFmtId="164" fontId="34" fillId="0" borderId="0" xfId="1" applyFont="1"/>
    <xf numFmtId="0" fontId="34" fillId="0" borderId="1" xfId="0" applyFont="1" applyBorder="1"/>
    <xf numFmtId="0" fontId="18" fillId="0" borderId="6" xfId="0" applyFont="1" applyBorder="1"/>
    <xf numFmtId="164" fontId="17" fillId="0" borderId="2" xfId="1" applyFont="1" applyBorder="1"/>
    <xf numFmtId="164" fontId="18" fillId="0" borderId="1" xfId="0" applyNumberFormat="1" applyFont="1" applyBorder="1"/>
    <xf numFmtId="164" fontId="18" fillId="3" borderId="1" xfId="1" applyFont="1" applyFill="1" applyBorder="1" applyAlignment="1">
      <alignment horizontal="center"/>
    </xf>
    <xf numFmtId="0" fontId="18" fillId="0" borderId="7" xfId="0" applyFont="1" applyBorder="1"/>
    <xf numFmtId="0" fontId="28" fillId="8" borderId="9" xfId="1" applyNumberFormat="1" applyFont="1" applyFill="1" applyBorder="1" applyAlignment="1">
      <alignment horizontal="center"/>
    </xf>
    <xf numFmtId="164" fontId="17" fillId="3" borderId="2" xfId="1" applyFont="1" applyFill="1" applyBorder="1"/>
    <xf numFmtId="0" fontId="17" fillId="0" borderId="15" xfId="0" applyFont="1" applyBorder="1"/>
    <xf numFmtId="0" fontId="18" fillId="0" borderId="15" xfId="0" applyFont="1" applyBorder="1"/>
    <xf numFmtId="173" fontId="19" fillId="3" borderId="2" xfId="1" applyNumberFormat="1" applyFont="1" applyFill="1" applyBorder="1" applyAlignment="1">
      <alignment horizontal="right" vertical="center"/>
    </xf>
    <xf numFmtId="164" fontId="28" fillId="8" borderId="9" xfId="1" applyFont="1" applyFill="1" applyBorder="1" applyAlignment="1">
      <alignment horizontal="center"/>
    </xf>
    <xf numFmtId="164" fontId="2" fillId="0" borderId="7" xfId="1" applyFont="1" applyFill="1" applyBorder="1" applyAlignment="1">
      <alignment horizontal="right" vertical="center"/>
    </xf>
    <xf numFmtId="0" fontId="35" fillId="0" borderId="16" xfId="0" applyFont="1" applyBorder="1"/>
    <xf numFmtId="0" fontId="35" fillId="0" borderId="17" xfId="0" applyFont="1" applyBorder="1"/>
    <xf numFmtId="0" fontId="35" fillId="0" borderId="18" xfId="0" applyFont="1" applyBorder="1"/>
    <xf numFmtId="0" fontId="35" fillId="0" borderId="0" xfId="0" applyFont="1"/>
    <xf numFmtId="0" fontId="0" fillId="0" borderId="19" xfId="0" applyBorder="1"/>
    <xf numFmtId="0" fontId="35" fillId="0" borderId="20" xfId="0" applyFont="1" applyBorder="1"/>
    <xf numFmtId="0" fontId="35" fillId="0" borderId="19" xfId="0" applyFont="1" applyBorder="1"/>
    <xf numFmtId="0" fontId="0" fillId="0" borderId="20" xfId="0" applyBorder="1"/>
    <xf numFmtId="0" fontId="0" fillId="0" borderId="19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6" fillId="0" borderId="20" xfId="0" applyFont="1" applyBorder="1" applyAlignment="1">
      <alignment vertical="center"/>
    </xf>
    <xf numFmtId="0" fontId="36" fillId="0" borderId="0" xfId="0" applyFont="1" applyAlignment="1">
      <alignment vertical="center"/>
    </xf>
    <xf numFmtId="0" fontId="36" fillId="0" borderId="19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36" fillId="0" borderId="21" xfId="0" applyFont="1" applyBorder="1" applyAlignment="1">
      <alignment horizontal="center"/>
    </xf>
    <xf numFmtId="4" fontId="36" fillId="0" borderId="21" xfId="0" applyNumberFormat="1" applyFont="1" applyBorder="1"/>
    <xf numFmtId="4" fontId="0" fillId="0" borderId="20" xfId="0" applyNumberFormat="1" applyBorder="1"/>
    <xf numFmtId="4" fontId="0" fillId="0" borderId="0" xfId="0" applyNumberFormat="1"/>
    <xf numFmtId="4" fontId="0" fillId="0" borderId="19" xfId="0" applyNumberFormat="1" applyBorder="1"/>
    <xf numFmtId="0" fontId="36" fillId="0" borderId="22" xfId="0" applyFont="1" applyBorder="1" applyAlignment="1">
      <alignment horizontal="center"/>
    </xf>
    <xf numFmtId="4" fontId="36" fillId="0" borderId="22" xfId="0" applyNumberFormat="1" applyFont="1" applyBorder="1"/>
    <xf numFmtId="0" fontId="36" fillId="0" borderId="23" xfId="0" applyFont="1" applyBorder="1" applyAlignment="1">
      <alignment horizontal="center"/>
    </xf>
    <xf numFmtId="4" fontId="36" fillId="0" borderId="23" xfId="0" applyNumberFormat="1" applyFont="1" applyBorder="1"/>
    <xf numFmtId="0" fontId="0" fillId="0" borderId="0" xfId="0" applyAlignment="1">
      <alignment vertical="center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1" fillId="0" borderId="0" xfId="8"/>
    <xf numFmtId="0" fontId="12" fillId="5" borderId="12" xfId="0" applyFont="1" applyFill="1" applyBorder="1" applyAlignment="1">
      <alignment horizontal="left"/>
    </xf>
    <xf numFmtId="0" fontId="30" fillId="5" borderId="13" xfId="0" applyFont="1" applyFill="1" applyBorder="1"/>
    <xf numFmtId="164" fontId="0" fillId="0" borderId="0" xfId="1" applyFont="1" applyBorder="1"/>
    <xf numFmtId="164" fontId="19" fillId="3" borderId="0" xfId="1" applyFont="1" applyFill="1" applyBorder="1" applyAlignment="1">
      <alignment horizontal="right" vertical="center"/>
    </xf>
    <xf numFmtId="164" fontId="19" fillId="3" borderId="0" xfId="1" applyFont="1" applyFill="1" applyBorder="1" applyAlignment="1">
      <alignment horizontal="center" vertical="center"/>
    </xf>
    <xf numFmtId="164" fontId="17" fillId="0" borderId="0" xfId="1" applyFont="1" applyBorder="1" applyAlignment="1">
      <alignment horizontal="center"/>
    </xf>
    <xf numFmtId="171" fontId="17" fillId="0" borderId="0" xfId="0" applyNumberFormat="1" applyFont="1" applyAlignment="1">
      <alignment horizontal="center"/>
    </xf>
    <xf numFmtId="164" fontId="0" fillId="0" borderId="0" xfId="0" applyNumberFormat="1"/>
    <xf numFmtId="164" fontId="17" fillId="0" borderId="0" xfId="0" applyNumberFormat="1" applyFont="1"/>
    <xf numFmtId="168" fontId="0" fillId="0" borderId="0" xfId="2" applyNumberFormat="1" applyFont="1" applyBorder="1"/>
    <xf numFmtId="10" fontId="4" fillId="0" borderId="0" xfId="2" applyNumberFormat="1" applyFont="1" applyFill="1" applyBorder="1" applyAlignment="1">
      <alignment horizontal="center"/>
    </xf>
    <xf numFmtId="171" fontId="0" fillId="0" borderId="1" xfId="0" applyNumberFormat="1" applyBorder="1"/>
    <xf numFmtId="0" fontId="28" fillId="0" borderId="0" xfId="0" applyFont="1"/>
    <xf numFmtId="0" fontId="37" fillId="5" borderId="0" xfId="0" applyFont="1" applyFill="1"/>
    <xf numFmtId="9" fontId="12" fillId="4" borderId="0" xfId="2" applyFont="1" applyFill="1" applyBorder="1"/>
    <xf numFmtId="9" fontId="12" fillId="0" borderId="0" xfId="2" applyFont="1" applyFill="1" applyBorder="1"/>
    <xf numFmtId="10" fontId="5" fillId="4" borderId="1" xfId="2" applyNumberFormat="1" applyFont="1" applyFill="1" applyBorder="1" applyAlignment="1" applyProtection="1">
      <alignment horizontal="center"/>
      <protection locked="0"/>
    </xf>
    <xf numFmtId="0" fontId="39" fillId="5" borderId="0" xfId="0" applyFont="1" applyFill="1"/>
    <xf numFmtId="168" fontId="0" fillId="0" borderId="0" xfId="2" applyNumberFormat="1" applyFont="1"/>
    <xf numFmtId="0" fontId="16" fillId="5" borderId="0" xfId="0" applyFont="1" applyFill="1" applyAlignment="1">
      <alignment horizontal="center"/>
    </xf>
    <xf numFmtId="0" fontId="31" fillId="5" borderId="0" xfId="0" applyFont="1" applyFill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2" fontId="23" fillId="0" borderId="1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3" fillId="0" borderId="1" xfId="0" applyFont="1" applyBorder="1" applyAlignment="1">
      <alignment horizontal="center"/>
    </xf>
  </cellXfs>
  <cellStyles count="9">
    <cellStyle name="Euro" xfId="4" xr:uid="{00000000-0005-0000-0000-000000000000}"/>
    <cellStyle name="Lien hypertexte" xfId="8" builtinId="8"/>
    <cellStyle name="Milliers" xfId="1" builtinId="3"/>
    <cellStyle name="Milliers 2" xfId="5" xr:uid="{00000000-0005-0000-0000-000002000000}"/>
    <cellStyle name="Normal" xfId="0" builtinId="0"/>
    <cellStyle name="Normal 2" xfId="3" xr:uid="{00000000-0005-0000-0000-000004000000}"/>
    <cellStyle name="Normal 3" xfId="7" xr:uid="{00000000-0005-0000-0000-000005000000}"/>
    <cellStyle name="Pourcentage" xfId="2" builtinId="5"/>
    <cellStyle name="Pourcentage 2" xfId="6" xr:uid="{00000000-0005-0000-0000-000007000000}"/>
  </cellStyles>
  <dxfs count="63">
    <dxf>
      <font>
        <b/>
        <i val="0"/>
        <color auto="1"/>
      </font>
    </dxf>
    <dxf>
      <font>
        <color rgb="FF9C0006"/>
      </font>
    </dxf>
    <dxf>
      <font>
        <color rgb="FF9C0006"/>
      </font>
    </dxf>
    <dxf>
      <font>
        <color theme="9"/>
      </font>
    </dxf>
    <dxf>
      <font>
        <color theme="9"/>
      </font>
    </dxf>
    <dxf>
      <font>
        <color rgb="FF9C0006"/>
      </font>
    </dxf>
    <dxf>
      <font>
        <color rgb="FF9C0006"/>
      </font>
    </dxf>
    <dxf>
      <font>
        <color theme="9"/>
      </font>
    </dxf>
    <dxf>
      <font>
        <color theme="9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theme="9"/>
      </font>
    </dxf>
    <dxf>
      <font>
        <color rgb="FF9C0006"/>
      </font>
    </dxf>
    <dxf>
      <font>
        <color rgb="FF9C0006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theme="9"/>
      </font>
    </dxf>
    <dxf>
      <font>
        <color theme="9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</dxfs>
  <tableStyles count="0" defaultTableStyle="TableStyleMedium2" defaultPivotStyle="PivotStyleMedium9"/>
  <colors>
    <mruColors>
      <color rgb="FFFF00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BE"/>
              <a:t>Comparaison</a:t>
            </a:r>
            <a:r>
              <a:rPr lang="fr-BE" baseline="0"/>
              <a:t> Ific RGB - Barème+ AFR indexé mensuel</a:t>
            </a:r>
            <a:endParaRPr lang="fr-B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'Comparaison brut Ific RGB'!$E$38</c:f>
              <c:strCache>
                <c:ptCount val="1"/>
                <c:pt idx="0">
                  <c:v> 11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'Comparaison brut Ific RGB'!$E$39:$E$74</c:f>
              <c:numCache>
                <c:formatCode>_-* #,##0.00\ _€_-;\-* #,##0.00\ _€_-;_-* "-"??\ _€_-;_-@_-</c:formatCode>
                <c:ptCount val="36"/>
                <c:pt idx="0">
                  <c:v>2847.4947100833328</c:v>
                </c:pt>
                <c:pt idx="1">
                  <c:v>2862.6245633875001</c:v>
                </c:pt>
                <c:pt idx="2">
                  <c:v>2897.5742550833329</c:v>
                </c:pt>
                <c:pt idx="3">
                  <c:v>2948.5428565000002</c:v>
                </c:pt>
                <c:pt idx="4">
                  <c:v>2996.5366037499994</c:v>
                </c:pt>
                <c:pt idx="5">
                  <c:v>3041.6472923333326</c:v>
                </c:pt>
                <c:pt idx="6">
                  <c:v>3084.0347144166662</c:v>
                </c:pt>
                <c:pt idx="7">
                  <c:v>3123.8042648333335</c:v>
                </c:pt>
                <c:pt idx="8">
                  <c:v>3161.0681380833335</c:v>
                </c:pt>
                <c:pt idx="9">
                  <c:v>3178.4310019208328</c:v>
                </c:pt>
                <c:pt idx="10">
                  <c:v>3180.8795193895826</c:v>
                </c:pt>
                <c:pt idx="11">
                  <c:v>3197.903632333333</c:v>
                </c:pt>
                <c:pt idx="12">
                  <c:v>3226.3908358333333</c:v>
                </c:pt>
                <c:pt idx="13">
                  <c:v>3252.9724327499994</c:v>
                </c:pt>
                <c:pt idx="14">
                  <c:v>3277.7623175000003</c:v>
                </c:pt>
                <c:pt idx="15">
                  <c:v>3300.8743844999995</c:v>
                </c:pt>
                <c:pt idx="16">
                  <c:v>3318.3002302499995</c:v>
                </c:pt>
                <c:pt idx="17">
                  <c:v>3334.5089356666667</c:v>
                </c:pt>
                <c:pt idx="18">
                  <c:v>3349.5684974166666</c:v>
                </c:pt>
                <c:pt idx="19">
                  <c:v>3363.5605114999994</c:v>
                </c:pt>
                <c:pt idx="20">
                  <c:v>3376.5648739999997</c:v>
                </c:pt>
                <c:pt idx="21">
                  <c:v>3388.6257827499994</c:v>
                </c:pt>
                <c:pt idx="22">
                  <c:v>3399.8486325833328</c:v>
                </c:pt>
                <c:pt idx="23">
                  <c:v>3410.2453229166663</c:v>
                </c:pt>
                <c:pt idx="24">
                  <c:v>3419.8821504999996</c:v>
                </c:pt>
                <c:pt idx="25">
                  <c:v>3428.8424112499997</c:v>
                </c:pt>
                <c:pt idx="26">
                  <c:v>3437.1482040833325</c:v>
                </c:pt>
                <c:pt idx="27">
                  <c:v>3444.8437268333328</c:v>
                </c:pt>
                <c:pt idx="28">
                  <c:v>3451.9663776666662</c:v>
                </c:pt>
                <c:pt idx="29">
                  <c:v>3458.594352749999</c:v>
                </c:pt>
                <c:pt idx="30">
                  <c:v>3464.7174525833329</c:v>
                </c:pt>
                <c:pt idx="31">
                  <c:v>3470.403673833333</c:v>
                </c:pt>
                <c:pt idx="32">
                  <c:v>3475.6530164999999</c:v>
                </c:pt>
                <c:pt idx="33">
                  <c:v>3480.5351771666665</c:v>
                </c:pt>
                <c:pt idx="34">
                  <c:v>3485.0501558333326</c:v>
                </c:pt>
                <c:pt idx="35">
                  <c:v>3489.2302509166661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BA-4D50-B4DB-E361B4E09E3A}"/>
            </c:ext>
          </c:extLst>
        </c:ser>
        <c:ser>
          <c:idx val="1"/>
          <c:order val="1"/>
          <c:tx>
            <c:strRef>
              <c:f>'Comparaison brut Ific RGB'!$C$38</c:f>
              <c:strCache>
                <c:ptCount val="1"/>
                <c:pt idx="0">
                  <c:v> D1.1/D2 1994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'Comparaison brut Ific RGB'!$C$39:$C$74</c:f>
              <c:numCache>
                <c:formatCode>_ * #,##0.00_ ;_ * \-#,##0.00_ ;_ * "-"??_ ;_ @_ </c:formatCode>
                <c:ptCount val="36"/>
                <c:pt idx="0">
                  <c:v>2600.2163321666662</c:v>
                </c:pt>
                <c:pt idx="1">
                  <c:v>2642.8842404999996</c:v>
                </c:pt>
                <c:pt idx="2">
                  <c:v>2685.5521488333329</c:v>
                </c:pt>
                <c:pt idx="3">
                  <c:v>2728.2200571666663</c:v>
                </c:pt>
                <c:pt idx="4">
                  <c:v>2770.8879654999996</c:v>
                </c:pt>
                <c:pt idx="5">
                  <c:v>2813.555873833333</c:v>
                </c:pt>
                <c:pt idx="6">
                  <c:v>2856.2237821666663</c:v>
                </c:pt>
                <c:pt idx="7">
                  <c:v>2862.1880247874997</c:v>
                </c:pt>
                <c:pt idx="8">
                  <c:v>2880.3625988333329</c:v>
                </c:pt>
                <c:pt idx="9">
                  <c:v>2968.8568606666668</c:v>
                </c:pt>
                <c:pt idx="10">
                  <c:v>3068.1625925000003</c:v>
                </c:pt>
                <c:pt idx="11">
                  <c:v>3138.3895498333331</c:v>
                </c:pt>
                <c:pt idx="12">
                  <c:v>3179.380575370833</c:v>
                </c:pt>
                <c:pt idx="13">
                  <c:v>3217.6464644999996</c:v>
                </c:pt>
                <c:pt idx="14">
                  <c:v>3238.9277212500001</c:v>
                </c:pt>
                <c:pt idx="15">
                  <c:v>3260.2089779999992</c:v>
                </c:pt>
                <c:pt idx="16">
                  <c:v>3281.4902347499997</c:v>
                </c:pt>
                <c:pt idx="17">
                  <c:v>3302.7714914999997</c:v>
                </c:pt>
                <c:pt idx="18">
                  <c:v>3324.0527482499997</c:v>
                </c:pt>
                <c:pt idx="19">
                  <c:v>3345.3340050000002</c:v>
                </c:pt>
                <c:pt idx="20">
                  <c:v>3366.6152617499997</c:v>
                </c:pt>
                <c:pt idx="21">
                  <c:v>3387.8965184999997</c:v>
                </c:pt>
                <c:pt idx="22">
                  <c:v>3409.1777752500002</c:v>
                </c:pt>
                <c:pt idx="23">
                  <c:v>3430.4590319999993</c:v>
                </c:pt>
                <c:pt idx="24">
                  <c:v>3451.7402887499993</c:v>
                </c:pt>
                <c:pt idx="25">
                  <c:v>3473.0215454999998</c:v>
                </c:pt>
                <c:pt idx="26">
                  <c:v>3473.0215454999998</c:v>
                </c:pt>
                <c:pt idx="27">
                  <c:v>3473.0215454999998</c:v>
                </c:pt>
                <c:pt idx="28">
                  <c:v>3473.0215454999998</c:v>
                </c:pt>
                <c:pt idx="29">
                  <c:v>3473.0215454999998</c:v>
                </c:pt>
                <c:pt idx="30">
                  <c:v>3473.0215454999998</c:v>
                </c:pt>
                <c:pt idx="31">
                  <c:v>3473.0215454999998</c:v>
                </c:pt>
                <c:pt idx="32">
                  <c:v>3473.0215454999998</c:v>
                </c:pt>
                <c:pt idx="33">
                  <c:v>3473.0215454999998</c:v>
                </c:pt>
                <c:pt idx="34">
                  <c:v>3473.0215454999998</c:v>
                </c:pt>
                <c:pt idx="35">
                  <c:v>3473.0215454999998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BA-4D50-B4DB-E361B4E09E3A}"/>
            </c:ext>
          </c:extLst>
        </c:ser>
        <c:ser>
          <c:idx val="3"/>
          <c:order val="3"/>
          <c:tx>
            <c:strRef>
              <c:f>'Comparaison brut Ific RGB'!$D$38</c:f>
              <c:strCache>
                <c:ptCount val="1"/>
                <c:pt idx="0">
                  <c:v> D2/D3 2013 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'Comparaison brut Ific RGB'!$D$39:$D$74</c:f>
              <c:numCache>
                <c:formatCode>_ * #,##0.00_ ;_ * \-#,##0.00_ ;_ * "-"??_ ;_ @_ </c:formatCode>
                <c:ptCount val="36"/>
                <c:pt idx="0">
                  <c:v>2718.6325271666665</c:v>
                </c:pt>
                <c:pt idx="1">
                  <c:v>2761.195040666667</c:v>
                </c:pt>
                <c:pt idx="2">
                  <c:v>2803.7575541666665</c:v>
                </c:pt>
                <c:pt idx="3">
                  <c:v>2846.3200676666661</c:v>
                </c:pt>
                <c:pt idx="4">
                  <c:v>2861.4373415874998</c:v>
                </c:pt>
                <c:pt idx="5">
                  <c:v>2870.248094666666</c:v>
                </c:pt>
                <c:pt idx="6">
                  <c:v>2912.8106081666665</c:v>
                </c:pt>
                <c:pt idx="7">
                  <c:v>2955.373121666667</c:v>
                </c:pt>
                <c:pt idx="8">
                  <c:v>2997.9356351666661</c:v>
                </c:pt>
                <c:pt idx="9">
                  <c:v>3172.4405805833335</c:v>
                </c:pt>
                <c:pt idx="10">
                  <c:v>3179.2210806895823</c:v>
                </c:pt>
                <c:pt idx="11">
                  <c:v>3181.7747805020831</c:v>
                </c:pt>
                <c:pt idx="12">
                  <c:v>3307.028082833333</c:v>
                </c:pt>
                <c:pt idx="13">
                  <c:v>3330.4376352499999</c:v>
                </c:pt>
                <c:pt idx="14">
                  <c:v>3353.8471876666663</c:v>
                </c:pt>
                <c:pt idx="15">
                  <c:v>3377.2567400833327</c:v>
                </c:pt>
                <c:pt idx="16">
                  <c:v>3400.6662925000001</c:v>
                </c:pt>
                <c:pt idx="17">
                  <c:v>3424.0758449166665</c:v>
                </c:pt>
                <c:pt idx="18">
                  <c:v>3447.4853973333334</c:v>
                </c:pt>
                <c:pt idx="19">
                  <c:v>3470.8949497499998</c:v>
                </c:pt>
                <c:pt idx="20">
                  <c:v>3494.3045021666662</c:v>
                </c:pt>
                <c:pt idx="21">
                  <c:v>3538.9936114166667</c:v>
                </c:pt>
                <c:pt idx="22">
                  <c:v>3583.6827206666662</c:v>
                </c:pt>
                <c:pt idx="23">
                  <c:v>3628.3718299166662</c:v>
                </c:pt>
                <c:pt idx="24">
                  <c:v>3670.9343434166663</c:v>
                </c:pt>
                <c:pt idx="25">
                  <c:v>3713.4968569166663</c:v>
                </c:pt>
                <c:pt idx="26">
                  <c:v>3713.4968569166663</c:v>
                </c:pt>
                <c:pt idx="27">
                  <c:v>3713.4968569166663</c:v>
                </c:pt>
                <c:pt idx="28">
                  <c:v>3713.4968569166663</c:v>
                </c:pt>
                <c:pt idx="29">
                  <c:v>3713.4968569166663</c:v>
                </c:pt>
                <c:pt idx="30">
                  <c:v>3713.4968569166663</c:v>
                </c:pt>
                <c:pt idx="31">
                  <c:v>3713.4968569166663</c:v>
                </c:pt>
                <c:pt idx="32">
                  <c:v>3713.4968569166663</c:v>
                </c:pt>
                <c:pt idx="33">
                  <c:v>3713.4968569166663</c:v>
                </c:pt>
                <c:pt idx="34">
                  <c:v>3713.4968569166663</c:v>
                </c:pt>
                <c:pt idx="35">
                  <c:v>3713.4968569166663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BA-4D50-B4DB-E361B4E09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3902624"/>
        <c:axId val="503903456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'Comparaison brut Ific RGB'!#REF!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ormulaRef>
                          <c15:sqref>'Comparaison brut Ific RGB'!#REF!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5ABA-4D50-B4DB-E361B4E09E3A}"/>
                  </c:ext>
                </c:extLst>
              </c15:ser>
            </c15:filteredLineSeries>
          </c:ext>
        </c:extLst>
      </c:lineChart>
      <c:catAx>
        <c:axId val="5039026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3903456"/>
        <c:crosses val="autoZero"/>
        <c:auto val="1"/>
        <c:lblAlgn val="ctr"/>
        <c:lblOffset val="100"/>
        <c:noMultiLvlLbl val="0"/>
      </c:catAx>
      <c:valAx>
        <c:axId val="503903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\ _€_-;\-* #,##0.0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3902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8.jpeg"/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7</xdr:col>
      <xdr:colOff>323850</xdr:colOff>
      <xdr:row>32</xdr:row>
      <xdr:rowOff>57150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682BF02D-E23E-4832-9946-018F8A05AA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38100</xdr:colOff>
      <xdr:row>0</xdr:row>
      <xdr:rowOff>15240</xdr:rowOff>
    </xdr:from>
    <xdr:ext cx="485775" cy="304800"/>
    <xdr:pic>
      <xdr:nvPicPr>
        <xdr:cNvPr id="2" name="Image 1">
          <a:extLst>
            <a:ext uri="{FF2B5EF4-FFF2-40B4-BE49-F238E27FC236}">
              <a16:creationId xmlns:a16="http://schemas.microsoft.com/office/drawing/2014/main" id="{1CB4D5FF-6A6D-4A83-ABE6-85693943C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43850" y="19050"/>
          <a:ext cx="485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15240</xdr:colOff>
      <xdr:row>0</xdr:row>
      <xdr:rowOff>30480</xdr:rowOff>
    </xdr:from>
    <xdr:ext cx="476250" cy="314325"/>
    <xdr:pic>
      <xdr:nvPicPr>
        <xdr:cNvPr id="3" name="Image 2">
          <a:extLst>
            <a:ext uri="{FF2B5EF4-FFF2-40B4-BE49-F238E27FC236}">
              <a16:creationId xmlns:a16="http://schemas.microsoft.com/office/drawing/2014/main" id="{DC58CEDB-81F8-42FF-90CB-0A1D98602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77675" y="28575"/>
          <a:ext cx="476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15240</xdr:colOff>
      <xdr:row>0</xdr:row>
      <xdr:rowOff>7620</xdr:rowOff>
    </xdr:from>
    <xdr:ext cx="476250" cy="304800"/>
    <xdr:pic>
      <xdr:nvPicPr>
        <xdr:cNvPr id="4" name="Image 1">
          <a:extLst>
            <a:ext uri="{FF2B5EF4-FFF2-40B4-BE49-F238E27FC236}">
              <a16:creationId xmlns:a16="http://schemas.microsoft.com/office/drawing/2014/main" id="{3E711D0D-BEBD-4B29-AD4D-68E7F3CBA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9525"/>
          <a:ext cx="4762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47625</xdr:rowOff>
    </xdr:from>
    <xdr:to>
      <xdr:col>0</xdr:col>
      <xdr:colOff>607695</xdr:colOff>
      <xdr:row>3</xdr:row>
      <xdr:rowOff>59055</xdr:rowOff>
    </xdr:to>
    <xdr:pic>
      <xdr:nvPicPr>
        <xdr:cNvPr id="2" name="Image 6">
          <a:extLst>
            <a:ext uri="{FF2B5EF4-FFF2-40B4-BE49-F238E27FC236}">
              <a16:creationId xmlns:a16="http://schemas.microsoft.com/office/drawing/2014/main" id="{34C7BA90-B4C1-4BA8-BD7A-CE9B7140D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205" y="47625"/>
          <a:ext cx="521970" cy="560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9525</xdr:colOff>
      <xdr:row>0</xdr:row>
      <xdr:rowOff>9525</xdr:rowOff>
    </xdr:from>
    <xdr:to>
      <xdr:col>5</xdr:col>
      <xdr:colOff>535305</xdr:colOff>
      <xdr:row>2</xdr:row>
      <xdr:rowOff>97155</xdr:rowOff>
    </xdr:to>
    <xdr:pic>
      <xdr:nvPicPr>
        <xdr:cNvPr id="3" name="Image 7">
          <a:extLst>
            <a:ext uri="{FF2B5EF4-FFF2-40B4-BE49-F238E27FC236}">
              <a16:creationId xmlns:a16="http://schemas.microsoft.com/office/drawing/2014/main" id="{65CAC99A-9338-4670-9CD6-420CF8E21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4405" y="9525"/>
          <a:ext cx="525780" cy="453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49530</xdr:colOff>
      <xdr:row>0</xdr:row>
      <xdr:rowOff>15240</xdr:rowOff>
    </xdr:from>
    <xdr:to>
      <xdr:col>10</xdr:col>
      <xdr:colOff>550545</xdr:colOff>
      <xdr:row>2</xdr:row>
      <xdr:rowOff>95931</xdr:rowOff>
    </xdr:to>
    <xdr:pic>
      <xdr:nvPicPr>
        <xdr:cNvPr id="4" name="Image 8">
          <a:extLst>
            <a:ext uri="{FF2B5EF4-FFF2-40B4-BE49-F238E27FC236}">
              <a16:creationId xmlns:a16="http://schemas.microsoft.com/office/drawing/2014/main" id="{9D915B3E-B17F-4375-8C14-2761FA3DA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6810" y="15240"/>
          <a:ext cx="501015" cy="4464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135255</xdr:colOff>
      <xdr:row>0</xdr:row>
      <xdr:rowOff>85725</xdr:rowOff>
    </xdr:from>
    <xdr:to>
      <xdr:col>0</xdr:col>
      <xdr:colOff>609600</xdr:colOff>
      <xdr:row>2</xdr:row>
      <xdr:rowOff>104775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901E66D-EAFC-4A8E-8CB7-9C732D3666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" y="85725"/>
          <a:ext cx="474345" cy="384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19050</xdr:colOff>
      <xdr:row>0</xdr:row>
      <xdr:rowOff>19050</xdr:rowOff>
    </xdr:from>
    <xdr:to>
      <xdr:col>5</xdr:col>
      <xdr:colOff>497205</xdr:colOff>
      <xdr:row>2</xdr:row>
      <xdr:rowOff>64770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DDB168A-602B-4E2D-A307-A72C9F95E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19050"/>
          <a:ext cx="478155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19050</xdr:colOff>
      <xdr:row>0</xdr:row>
      <xdr:rowOff>38100</xdr:rowOff>
    </xdr:from>
    <xdr:to>
      <xdr:col>10</xdr:col>
      <xdr:colOff>497205</xdr:colOff>
      <xdr:row>2</xdr:row>
      <xdr:rowOff>91440</xdr:rowOff>
    </xdr:to>
    <xdr:pic>
      <xdr:nvPicPr>
        <xdr:cNvPr id="4" name="Image 5">
          <a:extLst>
            <a:ext uri="{FF2B5EF4-FFF2-40B4-BE49-F238E27FC236}">
              <a16:creationId xmlns:a16="http://schemas.microsoft.com/office/drawing/2014/main" id="{517A1020-3198-488E-A4CB-0E56C78C4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43850" y="38100"/>
          <a:ext cx="47815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roups.be/1_87515.ht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interieur.wallonie.be/node/1425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interieur.wallonie.be/node/1425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567B7-F587-489E-9486-58B730704044}">
  <sheetPr>
    <tabColor theme="0"/>
  </sheetPr>
  <dimension ref="A1:L98"/>
  <sheetViews>
    <sheetView tabSelected="1" zoomScale="110" zoomScaleNormal="110" workbookViewId="0">
      <selection activeCell="D9" sqref="D9"/>
    </sheetView>
  </sheetViews>
  <sheetFormatPr baseColWidth="10" defaultColWidth="11.5546875" defaultRowHeight="13.8" x14ac:dyDescent="0.25"/>
  <cols>
    <col min="1" max="1" width="12.6640625" style="66" customWidth="1"/>
    <col min="2" max="2" width="40.44140625" style="66" customWidth="1"/>
    <col min="3" max="3" width="17.6640625" style="66" customWidth="1"/>
    <col min="4" max="4" width="16.33203125" style="66" customWidth="1"/>
    <col min="5" max="5" width="9.33203125" style="66" customWidth="1"/>
    <col min="6" max="6" width="6.6640625" style="66" customWidth="1"/>
    <col min="7" max="7" width="8.5546875" style="66" customWidth="1"/>
    <col min="8" max="8" width="11.5546875" style="66"/>
    <col min="9" max="9" width="21.21875" style="66" customWidth="1"/>
    <col min="10" max="16384" width="11.5546875" style="66"/>
  </cols>
  <sheetData>
    <row r="1" spans="1:9" ht="17.399999999999999" x14ac:dyDescent="0.3">
      <c r="C1" s="256" t="s">
        <v>159</v>
      </c>
      <c r="D1" s="256"/>
      <c r="E1" s="256"/>
      <c r="F1" s="256"/>
      <c r="G1" s="256"/>
      <c r="H1" s="256"/>
      <c r="I1" s="256"/>
    </row>
    <row r="2" spans="1:9" ht="17.399999999999999" x14ac:dyDescent="0.3">
      <c r="C2" s="255" t="s">
        <v>201</v>
      </c>
      <c r="D2" s="255"/>
      <c r="E2" s="255"/>
      <c r="F2" s="255"/>
      <c r="G2" s="255"/>
      <c r="H2" s="255"/>
      <c r="I2" s="255"/>
    </row>
    <row r="3" spans="1:9" ht="18.600000000000001" customHeight="1" x14ac:dyDescent="0.3">
      <c r="C3" s="256" t="s">
        <v>263</v>
      </c>
      <c r="D3" s="256"/>
      <c r="E3" s="256"/>
      <c r="F3" s="256"/>
      <c r="G3" s="256"/>
      <c r="H3" s="256"/>
      <c r="I3" s="256"/>
    </row>
    <row r="5" spans="1:9" x14ac:dyDescent="0.25">
      <c r="A5" s="66" t="s">
        <v>204</v>
      </c>
    </row>
    <row r="6" spans="1:9" x14ac:dyDescent="0.25">
      <c r="A6" s="66" t="s">
        <v>209</v>
      </c>
    </row>
    <row r="7" spans="1:9" x14ac:dyDescent="0.25">
      <c r="A7" s="66" t="s">
        <v>205</v>
      </c>
    </row>
    <row r="8" spans="1:9" x14ac:dyDescent="0.25">
      <c r="A8" s="66" t="s">
        <v>210</v>
      </c>
    </row>
    <row r="10" spans="1:9" x14ac:dyDescent="0.25">
      <c r="A10" s="66" t="s">
        <v>202</v>
      </c>
    </row>
    <row r="11" spans="1:9" x14ac:dyDescent="0.25">
      <c r="A11" s="66" t="s">
        <v>203</v>
      </c>
    </row>
    <row r="13" spans="1:9" x14ac:dyDescent="0.25">
      <c r="A13" s="66" t="s">
        <v>179</v>
      </c>
    </row>
    <row r="14" spans="1:9" x14ac:dyDescent="0.25">
      <c r="A14" s="66" t="s">
        <v>212</v>
      </c>
    </row>
    <row r="16" spans="1:9" x14ac:dyDescent="0.25">
      <c r="A16" s="66" t="str">
        <f>'Ific-RGB-complément'!A1</f>
        <v>Cinq grands cas sont prévus comme situation de départ:</v>
      </c>
    </row>
    <row r="17" spans="1:5" x14ac:dyDescent="0.25">
      <c r="A17" s="66" t="str">
        <f>'Ific-RGB-complément'!A2</f>
        <v xml:space="preserve">1.a) Les échelles D1.1. et D2  1994 sont celles des CPAS qui sont toujours à la circulaire RGB de juillet 1994 </v>
      </c>
    </row>
    <row r="18" spans="1:5" x14ac:dyDescent="0.25">
      <c r="A18" s="66" t="str">
        <f>'Ific-RGB-complément'!A3</f>
        <v xml:space="preserve">   b) Les échelles D2 et D3 1994 sont celles de CPAS qui appliquent partiellement la circulaire bas salaires de 2013 (plus de D1.1 mais  les échelles 1994)</v>
      </c>
    </row>
    <row r="19" spans="1:5" x14ac:dyDescent="0.25">
      <c r="A19" s="66" t="str">
        <f>'Ific-RGB-complément'!A4</f>
        <v>2.a) Les échelles D1.1. et D2  2004 sont celles des CPAS qui sont  à la circulaire RGB de juillet 1994 + 1 % en 2004.</v>
      </c>
    </row>
    <row r="20" spans="1:5" x14ac:dyDescent="0.25">
      <c r="A20" s="66" t="str">
        <f>'Ific-RGB-complément'!A5</f>
        <v xml:space="preserve">   b) Les échelles D2 et D3 2004 sont celles de CPAS qui appliquent  largement  la circulaire bas salaires de 2013 (plus de D1.1 mais pas les échelles 2004)</v>
      </c>
    </row>
    <row r="21" spans="1:5" x14ac:dyDescent="0.25">
      <c r="A21" s="66" t="str">
        <f>'Ific-RGB-complément'!A6</f>
        <v xml:space="preserve">3. Les échelles D2 et D3 2013 sont celles des CPAS qui appliquent  intégralement depuis 2013 la circulaire bas salaires du 19 avril 2013 </v>
      </c>
    </row>
    <row r="23" spans="1:5" x14ac:dyDescent="0.25">
      <c r="A23" s="66" t="str">
        <f>'Ific-RGB-complément'!A8</f>
        <v>Un cas particulier et une situation atypique sont aussi repris:</v>
      </c>
    </row>
    <row r="24" spans="1:5" x14ac:dyDescent="0.25">
      <c r="A24" s="66" t="str">
        <f>'Ific-RGB-complément'!A9</f>
        <v>4. L'échelle D3.1 est mentionnée, car appliquée par quelques PO publics (cas particulier)</v>
      </c>
    </row>
    <row r="25" spans="1:5" x14ac:dyDescent="0.25">
      <c r="A25" s="66" t="str">
        <f>'Ific-RGB-complément'!A10</f>
        <v>5. L'échelle D1 est reprise mais n'est  en principe plus appliquée (situation atypique)</v>
      </c>
    </row>
    <row r="27" spans="1:5" x14ac:dyDescent="0.25">
      <c r="A27" s="66" t="s">
        <v>206</v>
      </c>
    </row>
    <row r="29" spans="1:5" x14ac:dyDescent="0.25">
      <c r="A29" s="66" t="s">
        <v>222</v>
      </c>
    </row>
    <row r="31" spans="1:5" x14ac:dyDescent="0.25">
      <c r="A31" s="111" t="s">
        <v>218</v>
      </c>
      <c r="B31" s="249"/>
      <c r="C31" s="78"/>
      <c r="D31" s="78"/>
      <c r="E31" s="78"/>
    </row>
    <row r="32" spans="1:5" x14ac:dyDescent="0.25">
      <c r="A32" s="111" t="s">
        <v>211</v>
      </c>
      <c r="C32" s="78"/>
      <c r="D32" s="78"/>
      <c r="E32" s="78"/>
    </row>
    <row r="33" spans="1:5" x14ac:dyDescent="0.25">
      <c r="A33" s="111"/>
      <c r="C33" s="78"/>
      <c r="D33" s="78"/>
      <c r="E33" s="78"/>
    </row>
    <row r="34" spans="1:5" x14ac:dyDescent="0.25">
      <c r="A34" s="102" t="s">
        <v>219</v>
      </c>
      <c r="C34" s="78"/>
      <c r="D34" s="78"/>
      <c r="E34" s="78"/>
    </row>
    <row r="35" spans="1:5" x14ac:dyDescent="0.25">
      <c r="A35" s="66" t="s">
        <v>220</v>
      </c>
      <c r="C35" s="250"/>
      <c r="D35" s="251"/>
      <c r="E35" s="78"/>
    </row>
    <row r="36" spans="1:5" x14ac:dyDescent="0.25">
      <c r="A36" s="66" t="s">
        <v>221</v>
      </c>
    </row>
    <row r="38" spans="1:5" x14ac:dyDescent="0.25">
      <c r="A38" s="253" t="s">
        <v>225</v>
      </c>
    </row>
    <row r="40" spans="1:5" x14ac:dyDescent="0.25">
      <c r="A40" s="66" t="s">
        <v>120</v>
      </c>
    </row>
    <row r="41" spans="1:5" x14ac:dyDescent="0.25">
      <c r="A41" s="66" t="s">
        <v>140</v>
      </c>
    </row>
    <row r="42" spans="1:5" x14ac:dyDescent="0.25">
      <c r="A42" s="66" t="s">
        <v>78</v>
      </c>
    </row>
    <row r="43" spans="1:5" x14ac:dyDescent="0.25">
      <c r="A43" s="66" t="s">
        <v>79</v>
      </c>
    </row>
    <row r="44" spans="1:5" x14ac:dyDescent="0.25">
      <c r="A44" s="66" t="s">
        <v>80</v>
      </c>
    </row>
    <row r="45" spans="1:5" x14ac:dyDescent="0.25">
      <c r="A45" s="66" t="s">
        <v>81</v>
      </c>
    </row>
    <row r="46" spans="1:5" x14ac:dyDescent="0.25">
      <c r="A46" s="66" t="s">
        <v>82</v>
      </c>
    </row>
    <row r="47" spans="1:5" x14ac:dyDescent="0.25">
      <c r="A47" s="66" t="s">
        <v>83</v>
      </c>
    </row>
    <row r="48" spans="1:5" ht="15" customHeight="1" x14ac:dyDescent="0.25"/>
    <row r="49" spans="1:6" ht="15" customHeight="1" x14ac:dyDescent="0.25">
      <c r="A49" s="66" t="s">
        <v>131</v>
      </c>
      <c r="D49" s="66" t="s">
        <v>11</v>
      </c>
    </row>
    <row r="50" spans="1:6" ht="15" customHeight="1" x14ac:dyDescent="0.25">
      <c r="A50" s="66" t="s">
        <v>107</v>
      </c>
    </row>
    <row r="51" spans="1:6" ht="15" customHeight="1" x14ac:dyDescent="0.25">
      <c r="A51" s="66" t="s">
        <v>180</v>
      </c>
    </row>
    <row r="52" spans="1:6" ht="15" customHeight="1" x14ac:dyDescent="0.25">
      <c r="A52" s="66" t="s">
        <v>119</v>
      </c>
      <c r="C52" s="67"/>
      <c r="D52" s="66" t="s">
        <v>72</v>
      </c>
    </row>
    <row r="53" spans="1:6" ht="15" customHeight="1" x14ac:dyDescent="0.25">
      <c r="D53" s="66" t="s">
        <v>31</v>
      </c>
    </row>
    <row r="54" spans="1:6" ht="15" customHeight="1" x14ac:dyDescent="0.25">
      <c r="D54" s="68">
        <v>0.11</v>
      </c>
      <c r="E54" s="79"/>
      <c r="F54" s="79"/>
    </row>
    <row r="56" spans="1:6" x14ac:dyDescent="0.25">
      <c r="A56" s="66" t="s">
        <v>49</v>
      </c>
      <c r="B56" s="69"/>
      <c r="D56" s="66" t="s">
        <v>72</v>
      </c>
    </row>
    <row r="57" spans="1:6" x14ac:dyDescent="0.25">
      <c r="A57" s="66" t="s">
        <v>32</v>
      </c>
      <c r="B57" s="69"/>
      <c r="D57" s="66" t="s">
        <v>92</v>
      </c>
    </row>
    <row r="58" spans="1:6" x14ac:dyDescent="0.25">
      <c r="A58" s="66" t="s">
        <v>112</v>
      </c>
      <c r="B58" s="69"/>
      <c r="D58" s="70" t="s">
        <v>24</v>
      </c>
    </row>
    <row r="59" spans="1:6" x14ac:dyDescent="0.25">
      <c r="A59" s="66" t="s">
        <v>115</v>
      </c>
      <c r="B59" s="69"/>
    </row>
    <row r="60" spans="1:6" x14ac:dyDescent="0.25">
      <c r="B60" s="69"/>
    </row>
    <row r="61" spans="1:6" x14ac:dyDescent="0.25">
      <c r="A61" s="66" t="s">
        <v>108</v>
      </c>
      <c r="B61" s="69"/>
      <c r="D61" s="66" t="s">
        <v>87</v>
      </c>
    </row>
    <row r="62" spans="1:6" x14ac:dyDescent="0.25">
      <c r="A62" s="66" t="s">
        <v>71</v>
      </c>
      <c r="B62" s="79" t="s">
        <v>104</v>
      </c>
      <c r="D62" s="66" t="s">
        <v>92</v>
      </c>
    </row>
    <row r="63" spans="1:6" x14ac:dyDescent="0.25">
      <c r="B63" s="69"/>
      <c r="D63" s="66" t="s">
        <v>93</v>
      </c>
    </row>
    <row r="64" spans="1:6" x14ac:dyDescent="0.25">
      <c r="B64" s="69"/>
      <c r="D64" s="66" t="s">
        <v>73</v>
      </c>
    </row>
    <row r="65" spans="1:9" x14ac:dyDescent="0.25">
      <c r="B65" s="69"/>
      <c r="D65" s="66" t="s">
        <v>74</v>
      </c>
    </row>
    <row r="66" spans="1:9" x14ac:dyDescent="0.25">
      <c r="B66" s="69"/>
    </row>
    <row r="67" spans="1:9" x14ac:dyDescent="0.25">
      <c r="A67" s="66" t="s">
        <v>22</v>
      </c>
      <c r="C67" s="69">
        <v>8.9999999999999993E-3</v>
      </c>
      <c r="D67" s="66" t="s">
        <v>88</v>
      </c>
    </row>
    <row r="68" spans="1:9" x14ac:dyDescent="0.25">
      <c r="A68" s="66" t="s">
        <v>23</v>
      </c>
      <c r="C68" s="69">
        <v>2.3999999999999998E-3</v>
      </c>
      <c r="D68" s="66" t="s">
        <v>89</v>
      </c>
    </row>
    <row r="70" spans="1:9" x14ac:dyDescent="0.25">
      <c r="A70" s="66" t="s">
        <v>70</v>
      </c>
    </row>
    <row r="71" spans="1:9" x14ac:dyDescent="0.25">
      <c r="B71" s="66" t="s">
        <v>94</v>
      </c>
    </row>
    <row r="72" spans="1:9" ht="10.95" customHeight="1" x14ac:dyDescent="0.25">
      <c r="B72" s="66" t="s">
        <v>141</v>
      </c>
    </row>
    <row r="73" spans="1:9" x14ac:dyDescent="0.25">
      <c r="A73" s="66" t="s">
        <v>126</v>
      </c>
    </row>
    <row r="76" spans="1:9" x14ac:dyDescent="0.25">
      <c r="A76" s="66" t="s">
        <v>125</v>
      </c>
    </row>
    <row r="77" spans="1:9" x14ac:dyDescent="0.25">
      <c r="A77" s="66" t="s">
        <v>124</v>
      </c>
    </row>
    <row r="79" spans="1:9" x14ac:dyDescent="0.25">
      <c r="A79" s="66" t="s">
        <v>84</v>
      </c>
    </row>
    <row r="80" spans="1:9" x14ac:dyDescent="0.25">
      <c r="B80" s="112" t="s">
        <v>118</v>
      </c>
      <c r="C80" s="112" t="s">
        <v>76</v>
      </c>
      <c r="D80" s="114"/>
      <c r="E80" s="114"/>
      <c r="F80" s="114"/>
      <c r="G80" s="114"/>
      <c r="H80" s="115"/>
      <c r="I80" s="116"/>
    </row>
    <row r="81" spans="1:12" x14ac:dyDescent="0.25">
      <c r="B81" s="188" t="s">
        <v>139</v>
      </c>
      <c r="C81" s="115" t="s">
        <v>136</v>
      </c>
      <c r="D81" s="115"/>
      <c r="E81" s="115"/>
      <c r="F81" s="115"/>
      <c r="G81" s="115"/>
      <c r="H81" s="115"/>
      <c r="I81" s="116"/>
    </row>
    <row r="82" spans="1:12" x14ac:dyDescent="0.25">
      <c r="B82" s="189"/>
      <c r="C82" s="119" t="s">
        <v>130</v>
      </c>
      <c r="D82" s="119"/>
      <c r="E82" s="119"/>
      <c r="F82" s="119"/>
      <c r="G82" s="119"/>
      <c r="H82" s="119"/>
      <c r="I82" s="120"/>
    </row>
    <row r="83" spans="1:12" x14ac:dyDescent="0.25">
      <c r="B83" s="190"/>
      <c r="C83" s="237" t="s">
        <v>175</v>
      </c>
      <c r="D83" s="117"/>
      <c r="E83" s="117"/>
      <c r="F83" s="117"/>
      <c r="G83" s="117"/>
      <c r="H83" s="117"/>
      <c r="I83" s="118"/>
    </row>
    <row r="84" spans="1:12" x14ac:dyDescent="0.25">
      <c r="B84" s="236">
        <v>2004</v>
      </c>
      <c r="C84" s="113" t="s">
        <v>188</v>
      </c>
      <c r="D84" s="117"/>
      <c r="E84" s="117"/>
      <c r="F84" s="117"/>
      <c r="G84" s="117"/>
      <c r="H84" s="117"/>
      <c r="I84" s="118"/>
    </row>
    <row r="85" spans="1:12" x14ac:dyDescent="0.25">
      <c r="B85" s="236">
        <v>2013</v>
      </c>
      <c r="C85" s="113" t="s">
        <v>189</v>
      </c>
      <c r="D85" s="117"/>
      <c r="E85" s="117"/>
      <c r="F85" s="117"/>
      <c r="G85" s="117"/>
      <c r="H85" s="117"/>
      <c r="I85" s="118"/>
    </row>
    <row r="86" spans="1:12" x14ac:dyDescent="0.25">
      <c r="B86" s="113" t="s">
        <v>123</v>
      </c>
      <c r="C86" s="113" t="s">
        <v>122</v>
      </c>
      <c r="D86" s="117"/>
      <c r="E86" s="117"/>
      <c r="F86" s="117"/>
      <c r="G86" s="117"/>
      <c r="H86" s="117"/>
      <c r="I86" s="118"/>
    </row>
    <row r="87" spans="1:12" x14ac:dyDescent="0.25">
      <c r="B87" s="75" t="s">
        <v>15</v>
      </c>
      <c r="C87" s="75" t="s">
        <v>135</v>
      </c>
      <c r="D87" s="76"/>
      <c r="E87" s="76"/>
      <c r="F87" s="76"/>
      <c r="G87" s="76"/>
      <c r="H87" s="76"/>
      <c r="I87" s="77"/>
    </row>
    <row r="88" spans="1:12" x14ac:dyDescent="0.25">
      <c r="B88" s="75" t="s">
        <v>138</v>
      </c>
      <c r="C88" s="75" t="s">
        <v>95</v>
      </c>
      <c r="D88" s="76"/>
      <c r="E88" s="76"/>
      <c r="F88" s="76"/>
      <c r="G88" s="76"/>
      <c r="H88" s="76"/>
      <c r="I88" s="77"/>
    </row>
    <row r="89" spans="1:12" x14ac:dyDescent="0.25">
      <c r="B89" s="75" t="s">
        <v>77</v>
      </c>
      <c r="C89" s="75" t="s">
        <v>142</v>
      </c>
      <c r="D89" s="76"/>
      <c r="E89" s="76"/>
      <c r="F89" s="76"/>
      <c r="G89" s="76"/>
      <c r="H89" s="76"/>
      <c r="I89" s="77"/>
    </row>
    <row r="90" spans="1:12" x14ac:dyDescent="0.25">
      <c r="B90" s="75" t="s">
        <v>96</v>
      </c>
      <c r="C90" s="75" t="s">
        <v>133</v>
      </c>
      <c r="D90" s="76"/>
      <c r="E90" s="76"/>
      <c r="F90" s="76"/>
      <c r="G90" s="76"/>
      <c r="H90" s="76"/>
      <c r="I90" s="77"/>
    </row>
    <row r="92" spans="1:12" x14ac:dyDescent="0.25">
      <c r="B92" s="100"/>
      <c r="C92" s="100"/>
      <c r="D92" s="100"/>
      <c r="E92" s="100"/>
      <c r="F92" s="100"/>
      <c r="G92" s="100"/>
      <c r="H92" s="100"/>
      <c r="I92" s="100"/>
    </row>
    <row r="93" spans="1:12" x14ac:dyDescent="0.25">
      <c r="A93" s="100" t="s">
        <v>116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</row>
    <row r="94" spans="1:12" x14ac:dyDescent="0.25">
      <c r="A94" s="102" t="s">
        <v>143</v>
      </c>
      <c r="B94" s="102"/>
      <c r="C94" s="102"/>
      <c r="D94" s="102"/>
      <c r="E94" s="102"/>
      <c r="F94" s="102"/>
      <c r="G94" s="102"/>
      <c r="H94" s="102"/>
      <c r="I94" s="102"/>
      <c r="J94" s="102"/>
      <c r="K94" s="102"/>
      <c r="L94" s="102"/>
    </row>
    <row r="95" spans="1:12" x14ac:dyDescent="0.25">
      <c r="A95" s="102" t="s">
        <v>137</v>
      </c>
      <c r="B95" s="100"/>
      <c r="C95" s="100"/>
      <c r="D95" s="100"/>
      <c r="E95" s="100"/>
      <c r="F95" s="100"/>
      <c r="G95" s="100"/>
      <c r="H95" s="100"/>
      <c r="I95" s="100"/>
    </row>
    <row r="97" spans="1:1" x14ac:dyDescent="0.25">
      <c r="A97" s="103" t="s">
        <v>134</v>
      </c>
    </row>
    <row r="98" spans="1:1" x14ac:dyDescent="0.25">
      <c r="A98" s="66" t="s">
        <v>132</v>
      </c>
    </row>
  </sheetData>
  <mergeCells count="3">
    <mergeCell ref="C2:I2"/>
    <mergeCell ref="C1:I1"/>
    <mergeCell ref="C3:I3"/>
  </mergeCells>
  <phoneticPr fontId="14" type="noConversion"/>
  <hyperlinks>
    <hyperlink ref="D58" r:id="rId1" xr:uid="{02117EE6-7468-42D8-91EE-FD07C0037B6C}"/>
  </hyperlinks>
  <pageMargins left="0.7" right="0.7" top="0.75" bottom="0.75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63B74-E148-4D11-956B-259BE679C8AF}">
  <dimension ref="A1:J33"/>
  <sheetViews>
    <sheetView topLeftCell="A10" workbookViewId="0">
      <selection activeCell="B13" sqref="B13:C13"/>
    </sheetView>
  </sheetViews>
  <sheetFormatPr baseColWidth="10" defaultRowHeight="14.4" x14ac:dyDescent="0.3"/>
  <cols>
    <col min="1" max="1" width="31.109375" customWidth="1"/>
    <col min="3" max="3" width="27.33203125" customWidth="1"/>
  </cols>
  <sheetData>
    <row r="1" spans="1:4" x14ac:dyDescent="0.3">
      <c r="B1" s="258" t="s">
        <v>50</v>
      </c>
      <c r="C1" s="258"/>
    </row>
    <row r="2" spans="1:4" x14ac:dyDescent="0.3">
      <c r="B2" s="258" t="s">
        <v>51</v>
      </c>
      <c r="C2" s="258"/>
    </row>
    <row r="3" spans="1:4" x14ac:dyDescent="0.3">
      <c r="B3" s="259" t="s">
        <v>52</v>
      </c>
      <c r="C3" s="259"/>
    </row>
    <row r="4" spans="1:4" x14ac:dyDescent="0.3">
      <c r="A4" s="44" t="s">
        <v>53</v>
      </c>
      <c r="B4" s="258"/>
      <c r="C4" s="258"/>
    </row>
    <row r="5" spans="1:4" x14ac:dyDescent="0.3">
      <c r="A5" s="44" t="s">
        <v>54</v>
      </c>
      <c r="B5" s="257">
        <v>3.8</v>
      </c>
      <c r="C5" s="257"/>
    </row>
    <row r="6" spans="1:4" x14ac:dyDescent="0.3">
      <c r="A6" s="44" t="s">
        <v>55</v>
      </c>
      <c r="B6" s="258">
        <v>2.35</v>
      </c>
      <c r="C6" s="258"/>
    </row>
    <row r="7" spans="1:4" x14ac:dyDescent="0.3">
      <c r="A7" s="44" t="s">
        <v>56</v>
      </c>
      <c r="B7" s="258">
        <v>8.86</v>
      </c>
      <c r="C7" s="258"/>
    </row>
    <row r="8" spans="1:4" x14ac:dyDescent="0.3">
      <c r="A8" s="44" t="s">
        <v>57</v>
      </c>
      <c r="B8" s="258">
        <v>1.46</v>
      </c>
      <c r="C8" s="258"/>
    </row>
    <row r="9" spans="1:4" x14ac:dyDescent="0.3">
      <c r="A9" s="44" t="s">
        <v>58</v>
      </c>
      <c r="B9" s="258">
        <v>0.05</v>
      </c>
      <c r="C9" s="258"/>
    </row>
    <row r="10" spans="1:4" x14ac:dyDescent="0.3">
      <c r="A10" s="44" t="s">
        <v>59</v>
      </c>
      <c r="B10" s="258">
        <v>5.25</v>
      </c>
      <c r="C10" s="258"/>
    </row>
    <row r="11" spans="1:4" x14ac:dyDescent="0.3">
      <c r="A11" s="44" t="s">
        <v>60</v>
      </c>
      <c r="B11" s="258">
        <v>0.17</v>
      </c>
      <c r="C11" s="258"/>
    </row>
    <row r="12" spans="1:4" x14ac:dyDescent="0.3">
      <c r="A12" s="44" t="s">
        <v>61</v>
      </c>
      <c r="B12" s="258" t="s">
        <v>62</v>
      </c>
      <c r="C12" s="258"/>
    </row>
    <row r="13" spans="1:4" x14ac:dyDescent="0.3">
      <c r="A13" s="64" t="s">
        <v>63</v>
      </c>
      <c r="B13" s="257">
        <v>0.01</v>
      </c>
      <c r="C13" s="257"/>
    </row>
    <row r="14" spans="1:4" x14ac:dyDescent="0.3">
      <c r="A14" s="44" t="s">
        <v>64</v>
      </c>
      <c r="B14" s="258" t="s">
        <v>62</v>
      </c>
      <c r="C14" s="258"/>
    </row>
    <row r="15" spans="1:4" x14ac:dyDescent="0.3">
      <c r="A15" s="44" t="s">
        <v>65</v>
      </c>
      <c r="B15" s="258" t="s">
        <v>62</v>
      </c>
      <c r="C15" s="258"/>
    </row>
    <row r="16" spans="1:4" x14ac:dyDescent="0.3">
      <c r="A16" s="44" t="s">
        <v>66</v>
      </c>
      <c r="B16" s="262">
        <v>7.31</v>
      </c>
      <c r="C16" s="262"/>
      <c r="D16" s="93"/>
    </row>
    <row r="17" spans="1:10" x14ac:dyDescent="0.3">
      <c r="A17" s="44" t="s">
        <v>67</v>
      </c>
      <c r="B17" s="263"/>
      <c r="C17" s="261"/>
    </row>
    <row r="18" spans="1:10" x14ac:dyDescent="0.3">
      <c r="A18" s="44" t="s">
        <v>68</v>
      </c>
      <c r="B18" s="257">
        <v>1.6</v>
      </c>
      <c r="C18" s="257"/>
    </row>
    <row r="19" spans="1:10" x14ac:dyDescent="0.3">
      <c r="A19" s="44" t="s">
        <v>66</v>
      </c>
      <c r="B19" s="264">
        <v>0.09</v>
      </c>
      <c r="C19" s="264"/>
    </row>
    <row r="20" spans="1:10" x14ac:dyDescent="0.3">
      <c r="A20" s="65" t="s">
        <v>69</v>
      </c>
      <c r="B20" s="260">
        <f>SUM(B5:C19)</f>
        <v>30.950000000000003</v>
      </c>
      <c r="C20" s="261"/>
    </row>
    <row r="22" spans="1:10" x14ac:dyDescent="0.3">
      <c r="A22" t="s">
        <v>75</v>
      </c>
    </row>
    <row r="24" spans="1:10" x14ac:dyDescent="0.3">
      <c r="A24" t="s">
        <v>97</v>
      </c>
    </row>
    <row r="26" spans="1:10" x14ac:dyDescent="0.3">
      <c r="A26" s="91" t="s">
        <v>98</v>
      </c>
      <c r="B26" s="92"/>
      <c r="C26" s="92"/>
      <c r="D26" s="92"/>
      <c r="E26" s="92"/>
      <c r="F26" s="92"/>
      <c r="G26" s="92"/>
      <c r="H26" s="92"/>
      <c r="I26" s="92"/>
    </row>
    <row r="27" spans="1:10" x14ac:dyDescent="0.3">
      <c r="A27" s="92" t="s">
        <v>100</v>
      </c>
      <c r="B27" s="92"/>
      <c r="C27" s="92"/>
      <c r="D27" s="92"/>
      <c r="E27" s="92"/>
      <c r="F27" s="92"/>
      <c r="G27" s="92"/>
      <c r="H27" s="92"/>
      <c r="I27" s="92"/>
    </row>
    <row r="28" spans="1:10" x14ac:dyDescent="0.3">
      <c r="A28" s="91" t="s">
        <v>99</v>
      </c>
      <c r="B28" s="92"/>
      <c r="C28" s="92"/>
      <c r="D28" s="92"/>
      <c r="E28" s="92"/>
      <c r="F28" s="92"/>
      <c r="G28" s="92"/>
      <c r="H28" s="92"/>
      <c r="I28" s="92"/>
    </row>
    <row r="30" spans="1:10" x14ac:dyDescent="0.3">
      <c r="A30" t="s">
        <v>101</v>
      </c>
    </row>
    <row r="32" spans="1:10" x14ac:dyDescent="0.3">
      <c r="A32" s="92" t="s">
        <v>103</v>
      </c>
      <c r="B32" s="92"/>
      <c r="C32" s="92"/>
      <c r="D32" s="92"/>
      <c r="E32" s="92"/>
      <c r="F32" s="92"/>
      <c r="G32" s="92"/>
      <c r="H32" s="92"/>
      <c r="I32" s="92"/>
      <c r="J32" s="92"/>
    </row>
    <row r="33" spans="1:10" x14ac:dyDescent="0.3">
      <c r="A33" s="92" t="s">
        <v>102</v>
      </c>
      <c r="B33" s="92"/>
      <c r="C33" s="92"/>
      <c r="D33" s="92"/>
      <c r="E33" s="92"/>
      <c r="F33" s="92"/>
      <c r="G33" s="92"/>
      <c r="H33" s="92"/>
      <c r="I33" s="92"/>
      <c r="J33" s="92"/>
    </row>
  </sheetData>
  <mergeCells count="20">
    <mergeCell ref="B20:C20"/>
    <mergeCell ref="B14:C14"/>
    <mergeCell ref="B15:C15"/>
    <mergeCell ref="B16:C16"/>
    <mergeCell ref="B17:C17"/>
    <mergeCell ref="B18:C18"/>
    <mergeCell ref="B19:C19"/>
    <mergeCell ref="B13:C13"/>
    <mergeCell ref="B12:C12"/>
    <mergeCell ref="B1:C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C1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334B3-DE6A-437F-BB71-662347D5B84F}">
  <dimension ref="A1"/>
  <sheetViews>
    <sheetView workbookViewId="0">
      <selection activeCell="I14" sqref="I14"/>
    </sheetView>
  </sheetViews>
  <sheetFormatPr baseColWidth="10" defaultRowHeight="14.4" x14ac:dyDescent="0.3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1B26A-D986-40E3-8485-EDA0F0613FA3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25352-F35B-44D0-918F-EACCEC7A6692}">
  <dimension ref="A1"/>
  <sheetViews>
    <sheetView workbookViewId="0">
      <selection activeCell="A28" sqref="A28"/>
    </sheetView>
  </sheetViews>
  <sheetFormatPr baseColWidth="10" defaultRowHeight="14.4" x14ac:dyDescent="0.3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B6F7D-8C92-40FE-AE82-5987E8CA6074}">
  <dimension ref="A1:F38"/>
  <sheetViews>
    <sheetView workbookViewId="0">
      <selection activeCell="C1" sqref="C1"/>
    </sheetView>
  </sheetViews>
  <sheetFormatPr baseColWidth="10" defaultRowHeight="14.4" x14ac:dyDescent="0.3"/>
  <cols>
    <col min="2" max="2" width="11.5546875" style="243"/>
  </cols>
  <sheetData>
    <row r="1" spans="1:6" x14ac:dyDescent="0.3">
      <c r="B1" s="243" t="s">
        <v>128</v>
      </c>
      <c r="C1" t="s">
        <v>128</v>
      </c>
      <c r="D1" t="s">
        <v>146</v>
      </c>
      <c r="E1" t="s">
        <v>151</v>
      </c>
      <c r="F1">
        <f>D2+E2</f>
        <v>0</v>
      </c>
    </row>
    <row r="2" spans="1:6" x14ac:dyDescent="0.3">
      <c r="A2" s="36" t="s">
        <v>62</v>
      </c>
      <c r="B2" s="239"/>
      <c r="C2">
        <v>7.05</v>
      </c>
      <c r="F2">
        <f t="shared" ref="F2:F17" si="0">D3+E3</f>
        <v>1.5</v>
      </c>
    </row>
    <row r="3" spans="1:6" x14ac:dyDescent="0.3">
      <c r="A3" s="36">
        <v>1</v>
      </c>
      <c r="B3" s="239"/>
      <c r="C3">
        <v>10.65</v>
      </c>
      <c r="E3">
        <v>1.5</v>
      </c>
      <c r="F3">
        <f t="shared" si="0"/>
        <v>0</v>
      </c>
    </row>
    <row r="4" spans="1:6" x14ac:dyDescent="0.3">
      <c r="A4" s="36">
        <v>2</v>
      </c>
      <c r="B4" s="239"/>
      <c r="C4">
        <v>8.19</v>
      </c>
      <c r="F4">
        <f t="shared" si="0"/>
        <v>0</v>
      </c>
    </row>
    <row r="5" spans="1:6" x14ac:dyDescent="0.3">
      <c r="A5" s="36">
        <v>3</v>
      </c>
      <c r="B5" s="239"/>
      <c r="C5">
        <v>9.25</v>
      </c>
      <c r="F5">
        <f t="shared" si="0"/>
        <v>0.8</v>
      </c>
    </row>
    <row r="6" spans="1:6" x14ac:dyDescent="0.3">
      <c r="A6" s="36">
        <v>4</v>
      </c>
      <c r="B6" s="239"/>
      <c r="E6">
        <v>0.8</v>
      </c>
      <c r="F6">
        <f t="shared" si="0"/>
        <v>1</v>
      </c>
    </row>
    <row r="7" spans="1:6" x14ac:dyDescent="0.3">
      <c r="A7" s="36">
        <v>5</v>
      </c>
      <c r="B7" s="239"/>
      <c r="E7">
        <v>1</v>
      </c>
      <c r="F7">
        <f t="shared" si="0"/>
        <v>0</v>
      </c>
    </row>
    <row r="8" spans="1:6" x14ac:dyDescent="0.3">
      <c r="A8" s="36">
        <v>6</v>
      </c>
      <c r="B8" s="239"/>
      <c r="C8">
        <v>4.3</v>
      </c>
      <c r="F8">
        <f t="shared" si="0"/>
        <v>0</v>
      </c>
    </row>
    <row r="9" spans="1:6" x14ac:dyDescent="0.3">
      <c r="A9" s="36">
        <v>7</v>
      </c>
      <c r="B9" s="239"/>
      <c r="C9">
        <v>6.3</v>
      </c>
      <c r="F9">
        <f t="shared" si="0"/>
        <v>0</v>
      </c>
    </row>
    <row r="10" spans="1:6" x14ac:dyDescent="0.3">
      <c r="A10" s="36">
        <v>8</v>
      </c>
      <c r="B10" s="239"/>
      <c r="C10">
        <v>6</v>
      </c>
      <c r="F10">
        <f t="shared" si="0"/>
        <v>1.8</v>
      </c>
    </row>
    <row r="11" spans="1:6" x14ac:dyDescent="0.3">
      <c r="A11" s="36">
        <v>9</v>
      </c>
      <c r="B11" s="239"/>
      <c r="C11">
        <v>3.55</v>
      </c>
      <c r="E11">
        <v>1.8</v>
      </c>
      <c r="F11">
        <f t="shared" si="0"/>
        <v>0</v>
      </c>
    </row>
    <row r="12" spans="1:6" x14ac:dyDescent="0.3">
      <c r="A12" s="36">
        <v>10</v>
      </c>
      <c r="B12" s="239">
        <v>2.25</v>
      </c>
      <c r="C12">
        <v>2.8</v>
      </c>
      <c r="F12">
        <f t="shared" si="0"/>
        <v>0</v>
      </c>
    </row>
    <row r="13" spans="1:6" x14ac:dyDescent="0.3">
      <c r="A13" s="36">
        <v>11</v>
      </c>
      <c r="B13" s="239">
        <v>1.25</v>
      </c>
      <c r="C13">
        <v>3</v>
      </c>
      <c r="F13">
        <f t="shared" si="0"/>
        <v>0</v>
      </c>
    </row>
    <row r="14" spans="1:6" x14ac:dyDescent="0.3">
      <c r="A14" s="36">
        <v>12</v>
      </c>
      <c r="B14" s="239">
        <v>1.5</v>
      </c>
      <c r="C14">
        <v>1</v>
      </c>
      <c r="F14">
        <f t="shared" si="0"/>
        <v>1</v>
      </c>
    </row>
    <row r="15" spans="1:6" x14ac:dyDescent="0.3">
      <c r="A15" s="36">
        <v>13</v>
      </c>
      <c r="B15" s="239">
        <v>7.4</v>
      </c>
      <c r="D15">
        <v>1</v>
      </c>
      <c r="F15">
        <f t="shared" si="0"/>
        <v>2</v>
      </c>
    </row>
    <row r="16" spans="1:6" x14ac:dyDescent="0.3">
      <c r="A16" s="36">
        <v>14</v>
      </c>
      <c r="B16" s="239">
        <v>6.5</v>
      </c>
      <c r="D16">
        <v>2</v>
      </c>
      <c r="F16">
        <f t="shared" si="0"/>
        <v>0.75</v>
      </c>
    </row>
    <row r="17" spans="1:6" x14ac:dyDescent="0.3">
      <c r="A17" s="36">
        <v>15</v>
      </c>
      <c r="B17" s="239">
        <v>2.2999999999999998</v>
      </c>
      <c r="D17">
        <v>0.75</v>
      </c>
      <c r="F17">
        <f t="shared" si="0"/>
        <v>0</v>
      </c>
    </row>
    <row r="18" spans="1:6" x14ac:dyDescent="0.3">
      <c r="A18" s="36">
        <v>16</v>
      </c>
      <c r="B18" s="239">
        <v>0.8</v>
      </c>
    </row>
    <row r="19" spans="1:6" x14ac:dyDescent="0.3">
      <c r="A19" s="36">
        <v>17</v>
      </c>
      <c r="B19" s="239">
        <v>2</v>
      </c>
      <c r="C19">
        <v>1</v>
      </c>
    </row>
    <row r="20" spans="1:6" x14ac:dyDescent="0.3">
      <c r="A20" s="36">
        <v>18</v>
      </c>
      <c r="B20" s="239">
        <v>6.3</v>
      </c>
      <c r="C20">
        <v>1</v>
      </c>
    </row>
    <row r="21" spans="1:6" x14ac:dyDescent="0.3">
      <c r="A21" s="36">
        <v>19</v>
      </c>
      <c r="B21" s="239">
        <v>4.3</v>
      </c>
    </row>
    <row r="22" spans="1:6" x14ac:dyDescent="0.3">
      <c r="A22" s="36">
        <v>20</v>
      </c>
      <c r="B22" s="239"/>
    </row>
    <row r="23" spans="1:6" x14ac:dyDescent="0.3">
      <c r="A23" s="36">
        <v>21</v>
      </c>
      <c r="B23" s="239">
        <v>0.5</v>
      </c>
    </row>
    <row r="24" spans="1:6" x14ac:dyDescent="0.3">
      <c r="A24" s="36">
        <v>22</v>
      </c>
      <c r="B24" s="239"/>
    </row>
    <row r="25" spans="1:6" x14ac:dyDescent="0.3">
      <c r="A25" s="36">
        <v>23</v>
      </c>
      <c r="B25" s="239">
        <v>3.55</v>
      </c>
      <c r="C25">
        <v>1</v>
      </c>
    </row>
    <row r="26" spans="1:6" x14ac:dyDescent="0.3">
      <c r="A26" s="36">
        <v>24</v>
      </c>
      <c r="B26" s="239">
        <v>0.8</v>
      </c>
    </row>
    <row r="27" spans="1:6" x14ac:dyDescent="0.3">
      <c r="A27" s="36">
        <v>25</v>
      </c>
      <c r="B27" s="239">
        <v>0.8</v>
      </c>
    </row>
    <row r="28" spans="1:6" x14ac:dyDescent="0.3">
      <c r="A28" s="36">
        <v>26</v>
      </c>
      <c r="B28" s="239"/>
    </row>
    <row r="29" spans="1:6" x14ac:dyDescent="0.3">
      <c r="A29" s="36">
        <v>27</v>
      </c>
      <c r="B29" s="239">
        <v>1</v>
      </c>
    </row>
    <row r="30" spans="1:6" x14ac:dyDescent="0.3">
      <c r="A30" s="36">
        <v>28</v>
      </c>
      <c r="B30" s="239">
        <v>0.5</v>
      </c>
    </row>
    <row r="31" spans="1:6" x14ac:dyDescent="0.3">
      <c r="A31" s="36">
        <v>29</v>
      </c>
      <c r="B31" s="239">
        <v>0.5</v>
      </c>
    </row>
    <row r="32" spans="1:6" x14ac:dyDescent="0.3">
      <c r="A32" s="36">
        <v>30</v>
      </c>
      <c r="B32" s="239">
        <v>0.5</v>
      </c>
    </row>
    <row r="33" spans="1:3" x14ac:dyDescent="0.3">
      <c r="A33" s="36">
        <v>31</v>
      </c>
      <c r="B33" s="239">
        <v>2</v>
      </c>
    </row>
    <row r="34" spans="1:3" x14ac:dyDescent="0.3">
      <c r="A34" s="36">
        <v>32</v>
      </c>
      <c r="B34" s="239">
        <v>2.5</v>
      </c>
      <c r="C34">
        <v>1</v>
      </c>
    </row>
    <row r="35" spans="1:3" x14ac:dyDescent="0.3">
      <c r="A35" s="36">
        <v>33</v>
      </c>
      <c r="B35" s="239"/>
      <c r="C35">
        <v>1</v>
      </c>
    </row>
    <row r="36" spans="1:3" x14ac:dyDescent="0.3">
      <c r="A36" s="36">
        <v>34</v>
      </c>
      <c r="B36" s="239">
        <v>2</v>
      </c>
    </row>
    <row r="37" spans="1:3" x14ac:dyDescent="0.3">
      <c r="A37" s="36">
        <v>35</v>
      </c>
      <c r="B37" s="239">
        <v>5.85</v>
      </c>
    </row>
    <row r="38" spans="1:3" x14ac:dyDescent="0.3">
      <c r="A38" s="32"/>
      <c r="B38" s="23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I230"/>
  <sheetViews>
    <sheetView zoomScale="91" zoomScaleNormal="91" workbookViewId="0">
      <selection activeCell="AK83" sqref="AK83"/>
    </sheetView>
  </sheetViews>
  <sheetFormatPr baseColWidth="10" defaultColWidth="9" defaultRowHeight="13.2" x14ac:dyDescent="0.25"/>
  <cols>
    <col min="1" max="1" width="16.5546875" style="33" customWidth="1"/>
    <col min="2" max="2" width="7.21875" style="31" customWidth="1"/>
    <col min="3" max="3" width="18.21875" style="31" customWidth="1"/>
    <col min="4" max="4" width="17.44140625" style="33" customWidth="1"/>
    <col min="5" max="5" width="18.6640625" style="33" customWidth="1"/>
    <col min="6" max="6" width="16.5546875" style="33" customWidth="1"/>
    <col min="7" max="8" width="14.21875" style="33" customWidth="1"/>
    <col min="9" max="10" width="15.44140625" style="33" customWidth="1"/>
    <col min="11" max="11" width="16.44140625" style="33" customWidth="1"/>
    <col min="12" max="12" width="7.21875" style="33" customWidth="1"/>
    <col min="13" max="13" width="5.77734375" style="33" customWidth="1"/>
    <col min="14" max="14" width="16.88671875" style="33" customWidth="1"/>
    <col min="15" max="15" width="11.6640625" style="33" customWidth="1"/>
    <col min="16" max="17" width="15.88671875" style="33" customWidth="1"/>
    <col min="18" max="18" width="16.33203125" style="33" customWidth="1"/>
    <col min="19" max="19" width="7.5546875" style="33" customWidth="1"/>
    <col min="20" max="20" width="10.21875" style="33" customWidth="1"/>
    <col min="21" max="21" width="14.88671875" style="33" customWidth="1"/>
    <col min="22" max="22" width="13" style="33" customWidth="1"/>
    <col min="23" max="23" width="17.88671875" style="33" customWidth="1"/>
    <col min="24" max="24" width="9" style="33"/>
    <col min="25" max="25" width="11.5546875" style="33" customWidth="1"/>
    <col min="26" max="26" width="9" style="33"/>
    <col min="27" max="27" width="18.77734375" style="33" customWidth="1"/>
    <col min="28" max="28" width="13.6640625" style="33" customWidth="1"/>
    <col min="29" max="29" width="13.88671875" style="33" customWidth="1"/>
    <col min="30" max="30" width="13.5546875" style="33" customWidth="1"/>
    <col min="31" max="31" width="11" style="33" customWidth="1"/>
    <col min="32" max="32" width="17" style="33" customWidth="1"/>
    <col min="33" max="33" width="15.44140625" style="33" customWidth="1"/>
    <col min="34" max="34" width="14.5546875" style="33" customWidth="1"/>
    <col min="35" max="35" width="16.109375" style="33" customWidth="1"/>
    <col min="36" max="36" width="23" style="33" customWidth="1"/>
    <col min="37" max="37" width="18.33203125" style="33" customWidth="1"/>
    <col min="38" max="38" width="11.88671875" style="33" customWidth="1"/>
    <col min="39" max="39" width="12" style="33" customWidth="1"/>
    <col min="40" max="40" width="9.44140625" style="33" bestFit="1" customWidth="1"/>
    <col min="41" max="41" width="10" style="33" customWidth="1"/>
    <col min="42" max="42" width="14.109375" style="33" customWidth="1"/>
    <col min="43" max="43" width="17.33203125" style="33" customWidth="1"/>
    <col min="44" max="44" width="17.6640625" style="33" customWidth="1"/>
    <col min="45" max="45" width="9" style="33"/>
    <col min="46" max="46" width="11.109375" style="33" customWidth="1"/>
    <col min="47" max="48" width="9" style="33"/>
    <col min="49" max="49" width="12.88671875" style="33" customWidth="1"/>
    <col min="50" max="50" width="13.44140625" style="33" customWidth="1"/>
    <col min="51" max="51" width="18.33203125" style="33" customWidth="1"/>
    <col min="52" max="52" width="9" style="33"/>
    <col min="53" max="53" width="11.6640625" style="33" customWidth="1"/>
    <col min="54" max="55" width="9" style="33"/>
    <col min="56" max="56" width="12.33203125" style="33" customWidth="1"/>
    <col min="57" max="57" width="11.6640625" style="33" customWidth="1"/>
    <col min="58" max="58" width="16" style="33" customWidth="1"/>
    <col min="59" max="59" width="9" style="33"/>
    <col min="60" max="60" width="12.5546875" style="33" customWidth="1"/>
    <col min="61" max="16384" width="9" style="33"/>
  </cols>
  <sheetData>
    <row r="1" spans="1:7" x14ac:dyDescent="0.25">
      <c r="A1" s="33" t="s">
        <v>198</v>
      </c>
    </row>
    <row r="2" spans="1:7" s="1" customFormat="1" x14ac:dyDescent="0.25">
      <c r="A2" s="1" t="s">
        <v>194</v>
      </c>
      <c r="B2" s="191"/>
      <c r="C2" s="191"/>
    </row>
    <row r="3" spans="1:7" s="1" customFormat="1" x14ac:dyDescent="0.25">
      <c r="A3" s="1" t="s">
        <v>215</v>
      </c>
      <c r="B3" s="191"/>
      <c r="C3" s="191"/>
    </row>
    <row r="4" spans="1:7" s="1" customFormat="1" x14ac:dyDescent="0.25">
      <c r="A4" s="1" t="s">
        <v>214</v>
      </c>
      <c r="B4" s="191"/>
      <c r="C4" s="191"/>
    </row>
    <row r="5" spans="1:7" s="1" customFormat="1" x14ac:dyDescent="0.25">
      <c r="A5" s="1" t="s">
        <v>216</v>
      </c>
      <c r="B5" s="191"/>
      <c r="C5" s="191"/>
    </row>
    <row r="6" spans="1:7" x14ac:dyDescent="0.25">
      <c r="A6" s="1" t="s">
        <v>191</v>
      </c>
    </row>
    <row r="8" spans="1:7" x14ac:dyDescent="0.25">
      <c r="A8" s="33" t="s">
        <v>181</v>
      </c>
    </row>
    <row r="9" spans="1:7" x14ac:dyDescent="0.25">
      <c r="A9" s="33" t="s">
        <v>192</v>
      </c>
    </row>
    <row r="10" spans="1:7" x14ac:dyDescent="0.25">
      <c r="A10" s="1" t="s">
        <v>193</v>
      </c>
    </row>
    <row r="13" spans="1:7" x14ac:dyDescent="0.25">
      <c r="A13" s="81" t="s">
        <v>177</v>
      </c>
      <c r="B13" s="94"/>
      <c r="C13" s="94"/>
      <c r="D13" s="81"/>
      <c r="E13" s="81"/>
      <c r="F13" s="81"/>
      <c r="G13" s="81"/>
    </row>
    <row r="14" spans="1:7" x14ac:dyDescent="0.25">
      <c r="A14" s="187" t="s">
        <v>176</v>
      </c>
      <c r="B14" s="94" t="s">
        <v>172</v>
      </c>
      <c r="C14" s="94"/>
      <c r="D14" s="187" t="s">
        <v>174</v>
      </c>
      <c r="E14" s="187"/>
      <c r="F14" s="81"/>
      <c r="G14" s="81"/>
    </row>
    <row r="15" spans="1:7" x14ac:dyDescent="0.25">
      <c r="A15" s="187" t="s">
        <v>164</v>
      </c>
      <c r="B15" s="94" t="s">
        <v>173</v>
      </c>
      <c r="C15" s="94"/>
      <c r="D15" s="187" t="s">
        <v>224</v>
      </c>
      <c r="E15" s="81"/>
      <c r="F15" s="81"/>
      <c r="G15" s="81"/>
    </row>
    <row r="16" spans="1:7" x14ac:dyDescent="0.25">
      <c r="A16" s="187" t="s">
        <v>164</v>
      </c>
      <c r="B16" s="94" t="s">
        <v>223</v>
      </c>
      <c r="C16" s="94"/>
      <c r="D16" s="81"/>
      <c r="E16" s="81"/>
      <c r="F16" s="81"/>
      <c r="G16" s="81"/>
    </row>
    <row r="17" spans="1:61" x14ac:dyDescent="0.25">
      <c r="A17" s="248" t="s">
        <v>213</v>
      </c>
      <c r="B17" s="95"/>
      <c r="C17" s="95"/>
    </row>
    <row r="18" spans="1:61" x14ac:dyDescent="0.25">
      <c r="B18" s="95"/>
      <c r="C18" s="95"/>
    </row>
    <row r="19" spans="1:61" x14ac:dyDescent="0.25">
      <c r="A19" s="33" t="s">
        <v>105</v>
      </c>
      <c r="B19" s="95"/>
      <c r="C19" s="95"/>
    </row>
    <row r="20" spans="1:61" x14ac:dyDescent="0.25">
      <c r="A20" s="33" t="s">
        <v>106</v>
      </c>
    </row>
    <row r="22" spans="1:61" x14ac:dyDescent="0.25">
      <c r="A22" s="62" t="s">
        <v>117</v>
      </c>
      <c r="B22" s="97"/>
    </row>
    <row r="23" spans="1:61" x14ac:dyDescent="0.25">
      <c r="A23" s="98" t="s">
        <v>110</v>
      </c>
      <c r="B23" s="99"/>
      <c r="C23" s="99"/>
    </row>
    <row r="24" spans="1:61" x14ac:dyDescent="0.25">
      <c r="A24" s="192">
        <v>1994</v>
      </c>
    </row>
    <row r="25" spans="1:61" x14ac:dyDescent="0.25">
      <c r="A25" s="192" t="str">
        <f>A2</f>
        <v xml:space="preserve">1.a) Les échelles D1.1. et D2  1994 sont celles des CPAS qui sont toujours à la circulaire RGB de juillet 1994 </v>
      </c>
    </row>
    <row r="26" spans="1:61" x14ac:dyDescent="0.25">
      <c r="A26" s="192" t="str">
        <f>A3</f>
        <v xml:space="preserve">   b) Les échelles D2 et D3 1994 sont celles de CPAS qui appliquent partiellement la circulaire bas salaires de 2013 (plus de D1.1 mais  les échelles 1994)</v>
      </c>
    </row>
    <row r="27" spans="1:61" x14ac:dyDescent="0.25">
      <c r="A27" s="34" t="s">
        <v>264</v>
      </c>
      <c r="M27" s="34" t="str">
        <f>A27</f>
        <v>Index janvier 2024</v>
      </c>
      <c r="Y27" s="34" t="str">
        <f>A27</f>
        <v>Index janvier 2024</v>
      </c>
      <c r="Z27" s="31"/>
      <c r="AA27" s="108"/>
      <c r="AC27" s="127"/>
      <c r="AD27" s="127"/>
      <c r="AE27" s="127"/>
      <c r="AH27" s="128"/>
    </row>
    <row r="28" spans="1:61" x14ac:dyDescent="0.25">
      <c r="A28" s="202"/>
      <c r="B28" s="199" t="s">
        <v>195</v>
      </c>
      <c r="C28" s="196"/>
      <c r="D28" s="197" t="str">
        <f>B29</f>
        <v>D1.1.</v>
      </c>
      <c r="E28" s="198">
        <f>Ific!B3</f>
        <v>11</v>
      </c>
      <c r="F28" s="198"/>
      <c r="G28" s="198"/>
      <c r="H28" s="179" t="s">
        <v>85</v>
      </c>
      <c r="I28" s="179" t="s">
        <v>85</v>
      </c>
      <c r="J28" s="176" t="s">
        <v>109</v>
      </c>
      <c r="K28" s="176" t="s">
        <v>109</v>
      </c>
      <c r="L28" s="130"/>
      <c r="M28" s="203"/>
      <c r="N28" s="199" t="s">
        <v>196</v>
      </c>
      <c r="O28" s="196"/>
      <c r="P28" s="197" t="str">
        <f>N29</f>
        <v>D2</v>
      </c>
      <c r="Q28" s="198">
        <f>E28</f>
        <v>11</v>
      </c>
      <c r="R28" s="198"/>
      <c r="S28" s="198"/>
      <c r="T28" s="179" t="s">
        <v>85</v>
      </c>
      <c r="U28" s="179" t="s">
        <v>85</v>
      </c>
      <c r="V28" s="176" t="s">
        <v>109</v>
      </c>
      <c r="W28" s="176" t="s">
        <v>109</v>
      </c>
      <c r="X28" s="34"/>
      <c r="Z28" s="34" t="s">
        <v>197</v>
      </c>
      <c r="AA28" s="31"/>
      <c r="AB28" s="122" t="s">
        <v>128</v>
      </c>
      <c r="AC28" s="87">
        <f>E28</f>
        <v>11</v>
      </c>
      <c r="AD28" s="171"/>
      <c r="AE28" s="171"/>
      <c r="AF28" s="179" t="s">
        <v>85</v>
      </c>
      <c r="AG28" s="179" t="s">
        <v>85</v>
      </c>
      <c r="AH28" s="176" t="s">
        <v>109</v>
      </c>
      <c r="AI28" s="176" t="s">
        <v>109</v>
      </c>
      <c r="AJ28" s="130"/>
      <c r="AL28" s="34"/>
      <c r="AM28" s="131"/>
      <c r="AP28" s="34"/>
      <c r="AQ28" s="130"/>
      <c r="AS28" s="34"/>
      <c r="AW28" s="34"/>
      <c r="AX28" s="130"/>
      <c r="AZ28" s="34"/>
      <c r="BA28" s="131"/>
      <c r="BD28" s="34"/>
      <c r="BE28" s="130"/>
      <c r="BG28" s="34"/>
      <c r="BH28" s="131"/>
    </row>
    <row r="29" spans="1:61" x14ac:dyDescent="0.25">
      <c r="A29" s="203"/>
      <c r="B29" s="205" t="s">
        <v>148</v>
      </c>
      <c r="C29" s="84" t="s">
        <v>36</v>
      </c>
      <c r="D29" s="85" t="s">
        <v>90</v>
      </c>
      <c r="E29" s="85" t="s">
        <v>114</v>
      </c>
      <c r="F29" s="85" t="s">
        <v>169</v>
      </c>
      <c r="G29" s="85"/>
      <c r="H29" s="83" t="s">
        <v>41</v>
      </c>
      <c r="I29" s="83" t="s">
        <v>41</v>
      </c>
      <c r="J29" s="137" t="s">
        <v>39</v>
      </c>
      <c r="K29" s="85" t="s">
        <v>167</v>
      </c>
      <c r="L29" s="132"/>
      <c r="M29" s="203"/>
      <c r="N29" s="205" t="s">
        <v>147</v>
      </c>
      <c r="O29" s="84" t="s">
        <v>36</v>
      </c>
      <c r="P29" s="85" t="s">
        <v>90</v>
      </c>
      <c r="Q29" s="85" t="s">
        <v>114</v>
      </c>
      <c r="R29" s="85" t="s">
        <v>169</v>
      </c>
      <c r="S29" s="85"/>
      <c r="T29" s="83" t="s">
        <v>41</v>
      </c>
      <c r="U29" s="83" t="s">
        <v>41</v>
      </c>
      <c r="V29" s="137" t="s">
        <v>39</v>
      </c>
      <c r="W29" s="85" t="s">
        <v>167</v>
      </c>
      <c r="X29" s="131"/>
      <c r="Z29" s="164" t="s">
        <v>128</v>
      </c>
      <c r="AA29" s="84" t="s">
        <v>36</v>
      </c>
      <c r="AB29" s="85" t="s">
        <v>90</v>
      </c>
      <c r="AC29" s="85" t="s">
        <v>114</v>
      </c>
      <c r="AD29" s="85" t="s">
        <v>169</v>
      </c>
      <c r="AE29" s="85"/>
      <c r="AF29" s="83" t="s">
        <v>41</v>
      </c>
      <c r="AG29" s="83" t="s">
        <v>41</v>
      </c>
      <c r="AH29" s="137" t="s">
        <v>39</v>
      </c>
      <c r="AI29" s="85" t="s">
        <v>167</v>
      </c>
      <c r="AJ29" s="132"/>
      <c r="AK29" s="131"/>
      <c r="AL29" s="131"/>
      <c r="AM29" s="131"/>
      <c r="AN29" s="131"/>
      <c r="AP29" s="133"/>
      <c r="AQ29" s="132"/>
      <c r="AR29" s="131"/>
      <c r="AS29" s="131"/>
      <c r="AT29" s="131"/>
      <c r="AU29" s="131"/>
      <c r="AW29" s="133"/>
      <c r="AX29" s="132"/>
      <c r="AY29" s="131"/>
      <c r="AZ29" s="131"/>
      <c r="BA29" s="131"/>
      <c r="BB29" s="131"/>
      <c r="BD29" s="133"/>
      <c r="BE29" s="132"/>
      <c r="BF29" s="131"/>
      <c r="BG29" s="131"/>
      <c r="BH29" s="131"/>
      <c r="BI29" s="131"/>
    </row>
    <row r="30" spans="1:61" x14ac:dyDescent="0.25">
      <c r="A30" s="203"/>
      <c r="B30" s="200">
        <v>1994</v>
      </c>
      <c r="C30" s="84" t="s">
        <v>36</v>
      </c>
      <c r="D30" s="86" t="s">
        <v>37</v>
      </c>
      <c r="E30" s="86" t="s">
        <v>113</v>
      </c>
      <c r="F30" s="86" t="s">
        <v>170</v>
      </c>
      <c r="G30" s="86"/>
      <c r="H30" s="82" t="s">
        <v>86</v>
      </c>
      <c r="I30" s="82" t="s">
        <v>164</v>
      </c>
      <c r="J30" s="138"/>
      <c r="K30" s="86" t="s">
        <v>171</v>
      </c>
      <c r="L30" s="132"/>
      <c r="M30" s="203"/>
      <c r="N30" s="200">
        <v>1994</v>
      </c>
      <c r="O30" s="84" t="s">
        <v>36</v>
      </c>
      <c r="P30" s="86" t="s">
        <v>37</v>
      </c>
      <c r="Q30" s="86" t="s">
        <v>113</v>
      </c>
      <c r="R30" s="86" t="s">
        <v>170</v>
      </c>
      <c r="S30" s="86"/>
      <c r="T30" s="82" t="s">
        <v>86</v>
      </c>
      <c r="U30" s="82" t="s">
        <v>164</v>
      </c>
      <c r="V30" s="138"/>
      <c r="W30" s="86" t="s">
        <v>171</v>
      </c>
      <c r="X30" s="131"/>
      <c r="Y30" s="203"/>
      <c r="Z30" s="200">
        <v>1994</v>
      </c>
      <c r="AA30" s="84" t="s">
        <v>36</v>
      </c>
      <c r="AB30" s="86" t="s">
        <v>37</v>
      </c>
      <c r="AC30" s="86" t="s">
        <v>113</v>
      </c>
      <c r="AD30" s="86" t="s">
        <v>170</v>
      </c>
      <c r="AE30" s="86"/>
      <c r="AF30" s="82" t="s">
        <v>86</v>
      </c>
      <c r="AG30" s="82" t="s">
        <v>164</v>
      </c>
      <c r="AH30" s="138"/>
      <c r="AI30" s="86" t="s">
        <v>171</v>
      </c>
      <c r="AJ30" s="132"/>
      <c r="AK30" s="131"/>
      <c r="AL30" s="131"/>
      <c r="AM30" s="131"/>
      <c r="AN30" s="131"/>
      <c r="AP30" s="133"/>
      <c r="AQ30" s="132"/>
      <c r="AR30" s="131"/>
      <c r="AS30" s="131"/>
      <c r="AT30" s="131"/>
      <c r="AU30" s="131"/>
      <c r="AW30" s="133"/>
      <c r="AX30" s="132"/>
      <c r="AY30" s="131"/>
      <c r="AZ30" s="131"/>
      <c r="BA30" s="131"/>
      <c r="BB30" s="131"/>
      <c r="BD30" s="133"/>
      <c r="BE30" s="132"/>
      <c r="BF30" s="131"/>
      <c r="BG30" s="131"/>
      <c r="BH30" s="131"/>
      <c r="BI30" s="131"/>
    </row>
    <row r="31" spans="1:61" ht="14.4" x14ac:dyDescent="0.3">
      <c r="A31" s="203"/>
      <c r="B31" s="201">
        <v>0</v>
      </c>
      <c r="C31" s="61">
        <f>Ific!M13-'RGB1'!M11</f>
        <v>5008.8509533306642</v>
      </c>
      <c r="D31" s="35">
        <f>'Complément Ific Aviq'!C14</f>
        <v>3548.38</v>
      </c>
      <c r="E31" s="35">
        <f>IF(C31&lt;0,D31,$D31-C31)</f>
        <v>-1460.4709533306641</v>
      </c>
      <c r="F31" s="173"/>
      <c r="G31" s="36" t="s">
        <v>62</v>
      </c>
      <c r="H31" s="37"/>
      <c r="I31" s="73"/>
      <c r="J31" s="129">
        <f>E31*(H31+I31)</f>
        <v>0</v>
      </c>
      <c r="K31" s="35">
        <f>D31*(H31+I31)</f>
        <v>0</v>
      </c>
      <c r="L31" s="108"/>
      <c r="M31" s="203"/>
      <c r="N31" s="204">
        <v>0</v>
      </c>
      <c r="O31" s="61">
        <f>Ific!M13-'RGB1'!M59</f>
        <v>3986.0399119846625</v>
      </c>
      <c r="P31" s="35">
        <f>'Complément Ific Aviq'!C14</f>
        <v>3548.38</v>
      </c>
      <c r="Q31" s="35">
        <f>IF(O31&lt;0,P31,P31-O31)</f>
        <v>-437.65991198466236</v>
      </c>
      <c r="R31" s="173"/>
      <c r="S31" s="36" t="s">
        <v>62</v>
      </c>
      <c r="T31" s="44"/>
      <c r="U31" s="73"/>
      <c r="V31" s="129">
        <f>Q31*(T31+U31)</f>
        <v>0</v>
      </c>
      <c r="W31" s="35">
        <f>P31*(T31+U31)</f>
        <v>0</v>
      </c>
      <c r="X31" s="126"/>
      <c r="Y31" s="203"/>
      <c r="Z31" s="204" t="s">
        <v>62</v>
      </c>
      <c r="AA31" s="61">
        <f>Ific!M13-'RGB1'!M107</f>
        <v>2196.1893546581705</v>
      </c>
      <c r="AB31" s="35">
        <f>'Complément Ific Aviq'!C14</f>
        <v>3548.38</v>
      </c>
      <c r="AC31" s="35">
        <f>IF(AA31&lt;0,AB31,AB31-AA31)</f>
        <v>1352.1906453418296</v>
      </c>
      <c r="AD31" s="173"/>
      <c r="AE31" s="36" t="s">
        <v>62</v>
      </c>
      <c r="AF31" s="32"/>
      <c r="AG31" s="73"/>
      <c r="AH31" s="129">
        <f>AC31*(AF31+AG31)</f>
        <v>0</v>
      </c>
      <c r="AI31" s="35">
        <f>AB31*(AF31+AG31)</f>
        <v>0</v>
      </c>
      <c r="AJ31" s="108"/>
      <c r="AK31" s="126"/>
      <c r="AL31" s="126"/>
      <c r="AN31" s="126"/>
      <c r="AP31" s="125"/>
      <c r="AQ31" s="108"/>
      <c r="AR31" s="126"/>
      <c r="AS31" s="126"/>
      <c r="AU31" s="126"/>
      <c r="AW31" s="125"/>
      <c r="AX31" s="108"/>
      <c r="AY31" s="126"/>
      <c r="AZ31" s="126"/>
      <c r="BB31" s="126"/>
      <c r="BD31" s="125"/>
      <c r="BE31" s="108"/>
      <c r="BF31" s="126"/>
      <c r="BG31" s="126"/>
      <c r="BI31" s="126"/>
    </row>
    <row r="32" spans="1:61" ht="14.4" x14ac:dyDescent="0.3">
      <c r="B32" s="36">
        <v>1</v>
      </c>
      <c r="C32" s="61">
        <f>Ific!M14-'RGB1'!M12</f>
        <v>4459.1065673299454</v>
      </c>
      <c r="D32" s="35">
        <f>'Complément Ific Aviq'!C15</f>
        <v>1056.6300000000001</v>
      </c>
      <c r="E32" s="35">
        <f t="shared" ref="E32:E65" si="0">IF(C32&lt;0,D32,$D32-C32)</f>
        <v>-3402.4765673299453</v>
      </c>
      <c r="F32" s="35">
        <f>E32-E31</f>
        <v>-1942.0056139992812</v>
      </c>
      <c r="G32" s="36">
        <v>1</v>
      </c>
      <c r="H32" s="37"/>
      <c r="I32" s="73"/>
      <c r="J32" s="129">
        <f t="shared" ref="J32:J65" si="1">E32*(H32+I32)</f>
        <v>0</v>
      </c>
      <c r="K32" s="35">
        <f t="shared" ref="K32:K66" si="2">D32*(H32+I32)</f>
        <v>0</v>
      </c>
      <c r="L32" s="108"/>
      <c r="N32" s="36">
        <v>1</v>
      </c>
      <c r="O32" s="61">
        <f>Ific!M14-'RGB1'!M60</f>
        <v>3446.9541054789515</v>
      </c>
      <c r="P32" s="35">
        <f>'Complément Ific Aviq'!C15</f>
        <v>1056.6300000000001</v>
      </c>
      <c r="Q32" s="35">
        <f t="shared" ref="Q32:Q66" si="3">IF(O32&lt;0,P32,P32-O32)</f>
        <v>-2390.3241054789514</v>
      </c>
      <c r="R32" s="35">
        <f>Q32-Q31</f>
        <v>-1952.6641934942891</v>
      </c>
      <c r="S32" s="36">
        <v>1</v>
      </c>
      <c r="T32" s="44"/>
      <c r="U32" s="73"/>
      <c r="V32" s="129">
        <f t="shared" ref="V32:V65" si="4">Q32*(T32+U32)</f>
        <v>0</v>
      </c>
      <c r="W32" s="35">
        <f t="shared" ref="W32:W65" si="5">P32*(T32+U32)</f>
        <v>0</v>
      </c>
      <c r="X32" s="126"/>
      <c r="Y32" s="203"/>
      <c r="Z32" s="204">
        <v>1</v>
      </c>
      <c r="AA32" s="61">
        <f>Ific!M14-'RGB1'!M108</f>
        <v>1570.5332565256322</v>
      </c>
      <c r="AB32" s="35">
        <f>'Complément Ific Aviq'!C15</f>
        <v>1056.6300000000001</v>
      </c>
      <c r="AC32" s="35">
        <f t="shared" ref="AC32:AC66" si="6">IF(AA32&lt;0,AB32,AB32-AA32)</f>
        <v>-513.90325652563206</v>
      </c>
      <c r="AD32" s="35">
        <f>AC32-AC31</f>
        <v>-1866.0939018674617</v>
      </c>
      <c r="AE32" s="36">
        <v>1</v>
      </c>
      <c r="AF32" s="32"/>
      <c r="AG32" s="138"/>
      <c r="AH32" s="129">
        <f t="shared" ref="AH32:AH65" si="7">AC32*(AF32+AG32)</f>
        <v>0</v>
      </c>
      <c r="AI32" s="35">
        <f t="shared" ref="AI32:AI66" si="8">AB32*(AF32+AG32)</f>
        <v>0</v>
      </c>
      <c r="AJ32" s="108"/>
      <c r="AK32" s="126"/>
      <c r="AL32" s="126"/>
      <c r="AN32" s="126"/>
      <c r="AP32" s="134"/>
      <c r="AQ32" s="108"/>
      <c r="AR32" s="126"/>
      <c r="AS32" s="126"/>
      <c r="AU32" s="126"/>
      <c r="AW32" s="134"/>
      <c r="AX32" s="108"/>
      <c r="AY32" s="126"/>
      <c r="AZ32" s="126"/>
      <c r="BB32" s="126"/>
      <c r="BD32" s="134"/>
      <c r="BE32" s="108"/>
      <c r="BF32" s="126"/>
      <c r="BG32" s="126"/>
      <c r="BI32" s="126"/>
    </row>
    <row r="33" spans="2:61" ht="14.4" x14ac:dyDescent="0.3">
      <c r="B33" s="36">
        <v>2</v>
      </c>
      <c r="C33" s="61">
        <f>Ific!M15-'RGB1'!M13</f>
        <v>4309.0371476106593</v>
      </c>
      <c r="D33" s="35">
        <f>'Complément Ific Aviq'!C16</f>
        <v>1655.61</v>
      </c>
      <c r="E33" s="35">
        <f t="shared" si="0"/>
        <v>-2653.4271476106596</v>
      </c>
      <c r="F33" s="35">
        <f t="shared" ref="F33:F66" si="9">E33-E32</f>
        <v>749.04941971928565</v>
      </c>
      <c r="G33" s="36">
        <v>2</v>
      </c>
      <c r="H33" s="37"/>
      <c r="I33" s="73"/>
      <c r="J33" s="129">
        <f t="shared" si="1"/>
        <v>0</v>
      </c>
      <c r="K33" s="35">
        <f t="shared" si="2"/>
        <v>0</v>
      </c>
      <c r="L33" s="108"/>
      <c r="N33" s="36">
        <v>2</v>
      </c>
      <c r="O33" s="61">
        <f>Ific!M15-'RGB1'!M61</f>
        <v>3307.5432652546442</v>
      </c>
      <c r="P33" s="35">
        <f>'Complément Ific Aviq'!C16</f>
        <v>1655.61</v>
      </c>
      <c r="Q33" s="35">
        <f t="shared" si="3"/>
        <v>-1651.9332652546443</v>
      </c>
      <c r="R33" s="35">
        <f t="shared" ref="R33:R66" si="10">Q33-Q32</f>
        <v>738.39084022430711</v>
      </c>
      <c r="S33" s="36">
        <v>2</v>
      </c>
      <c r="T33" s="44"/>
      <c r="U33" s="138"/>
      <c r="V33" s="129">
        <f t="shared" si="4"/>
        <v>0</v>
      </c>
      <c r="W33" s="35">
        <f t="shared" si="5"/>
        <v>0</v>
      </c>
      <c r="X33" s="126"/>
      <c r="Y33" s="203"/>
      <c r="Z33" s="204">
        <v>2</v>
      </c>
      <c r="AA33" s="61">
        <f>Ific!M15-'RGB1'!M109</f>
        <v>1341.3453701526741</v>
      </c>
      <c r="AB33" s="35">
        <f>'Complément Ific Aviq'!C16</f>
        <v>1655.61</v>
      </c>
      <c r="AC33" s="35">
        <f t="shared" si="6"/>
        <v>314.26462984732575</v>
      </c>
      <c r="AD33" s="35">
        <f t="shared" ref="AD33:AD66" si="11">AC33-AC32</f>
        <v>828.16788637295781</v>
      </c>
      <c r="AE33" s="36">
        <v>2</v>
      </c>
      <c r="AF33" s="32"/>
      <c r="AG33" s="138"/>
      <c r="AH33" s="129">
        <f t="shared" si="7"/>
        <v>0</v>
      </c>
      <c r="AI33" s="35">
        <f t="shared" si="8"/>
        <v>0</v>
      </c>
      <c r="AJ33" s="108"/>
      <c r="AK33" s="126"/>
      <c r="AL33" s="126"/>
      <c r="AN33" s="126"/>
      <c r="AP33" s="135"/>
      <c r="AQ33" s="108"/>
      <c r="AR33" s="126"/>
      <c r="AS33" s="126"/>
      <c r="AU33" s="126"/>
      <c r="AW33" s="135"/>
      <c r="AX33" s="108"/>
      <c r="AY33" s="126"/>
      <c r="AZ33" s="126"/>
      <c r="BB33" s="126"/>
      <c r="BD33" s="135"/>
      <c r="BE33" s="108"/>
      <c r="BF33" s="126"/>
      <c r="BG33" s="126"/>
      <c r="BI33" s="126"/>
    </row>
    <row r="34" spans="2:61" ht="14.4" x14ac:dyDescent="0.3">
      <c r="B34" s="36">
        <v>3</v>
      </c>
      <c r="C34" s="61">
        <f>Ific!M16-'RGB1'!M14</f>
        <v>4481.9218888530086</v>
      </c>
      <c r="D34" s="35">
        <f>'Complément Ific Aviq'!C17</f>
        <v>2193.2800000000002</v>
      </c>
      <c r="E34" s="35">
        <f t="shared" si="0"/>
        <v>-2288.6418888530084</v>
      </c>
      <c r="F34" s="35">
        <f t="shared" si="9"/>
        <v>364.78525875765126</v>
      </c>
      <c r="G34" s="36">
        <v>3</v>
      </c>
      <c r="H34" s="37"/>
      <c r="I34" s="73"/>
      <c r="J34" s="129">
        <f t="shared" si="1"/>
        <v>0</v>
      </c>
      <c r="K34" s="35">
        <f t="shared" si="2"/>
        <v>0</v>
      </c>
      <c r="L34" s="108"/>
      <c r="N34" s="36">
        <v>3</v>
      </c>
      <c r="O34" s="61">
        <f>Ific!M16-'RGB1'!M62</f>
        <v>3490.5761769366727</v>
      </c>
      <c r="P34" s="35">
        <f>'Complément Ific Aviq'!C17</f>
        <v>2193.2800000000002</v>
      </c>
      <c r="Q34" s="35">
        <f t="shared" si="3"/>
        <v>-1297.2961769366725</v>
      </c>
      <c r="R34" s="35">
        <f t="shared" si="10"/>
        <v>354.6370883179718</v>
      </c>
      <c r="S34" s="36">
        <v>3</v>
      </c>
      <c r="T34" s="44"/>
      <c r="U34" s="138"/>
      <c r="V34" s="129">
        <f t="shared" si="4"/>
        <v>0</v>
      </c>
      <c r="W34" s="35">
        <f t="shared" si="5"/>
        <v>0</v>
      </c>
      <c r="X34" s="126"/>
      <c r="Z34" s="36">
        <v>3</v>
      </c>
      <c r="AA34" s="61">
        <f>Ific!M16-'RGB1'!M110</f>
        <v>1792.3487265732329</v>
      </c>
      <c r="AB34" s="35">
        <f>'Complément Ific Aviq'!C17</f>
        <v>2193.2800000000002</v>
      </c>
      <c r="AC34" s="35">
        <f t="shared" si="6"/>
        <v>400.93127342676735</v>
      </c>
      <c r="AD34" s="35">
        <f t="shared" si="11"/>
        <v>86.666643579441597</v>
      </c>
      <c r="AE34" s="36">
        <v>3</v>
      </c>
      <c r="AF34" s="32"/>
      <c r="AG34" s="138"/>
      <c r="AH34" s="129">
        <f t="shared" si="7"/>
        <v>0</v>
      </c>
      <c r="AI34" s="35">
        <f t="shared" si="8"/>
        <v>0</v>
      </c>
      <c r="AJ34" s="108"/>
      <c r="AK34" s="126"/>
      <c r="AL34" s="126"/>
      <c r="AN34" s="126"/>
      <c r="AP34" s="135"/>
      <c r="AQ34" s="108"/>
      <c r="AR34" s="126"/>
      <c r="AS34" s="126"/>
      <c r="AU34" s="126"/>
      <c r="AW34" s="135"/>
      <c r="AX34" s="108"/>
      <c r="AY34" s="126"/>
      <c r="AZ34" s="126"/>
      <c r="BB34" s="126"/>
      <c r="BD34" s="135"/>
      <c r="BE34" s="108"/>
      <c r="BF34" s="126"/>
      <c r="BG34" s="126"/>
      <c r="BI34" s="126"/>
    </row>
    <row r="35" spans="2:61" ht="14.4" x14ac:dyDescent="0.3">
      <c r="B35" s="36">
        <v>4</v>
      </c>
      <c r="C35" s="61">
        <f>Ific!M17-'RGB1'!M15</f>
        <v>4594.3456940119941</v>
      </c>
      <c r="D35" s="35">
        <f>'Complément Ific Aviq'!C18</f>
        <v>2672.1278729660808</v>
      </c>
      <c r="E35" s="35">
        <f t="shared" si="0"/>
        <v>-1922.2178210459133</v>
      </c>
      <c r="F35" s="35">
        <f t="shared" si="9"/>
        <v>366.42406780709507</v>
      </c>
      <c r="G35" s="36">
        <v>4</v>
      </c>
      <c r="H35" s="37"/>
      <c r="I35" s="73"/>
      <c r="J35" s="129">
        <f t="shared" si="1"/>
        <v>0</v>
      </c>
      <c r="K35" s="35">
        <f t="shared" si="2"/>
        <v>0</v>
      </c>
      <c r="L35" s="108"/>
      <c r="N35" s="36">
        <v>4</v>
      </c>
      <c r="O35" s="61">
        <f>Ific!M17-'RGB1'!M63</f>
        <v>3609.5287500423146</v>
      </c>
      <c r="P35" s="35">
        <f>'Complément Ific Aviq'!C18</f>
        <v>2672.1278729660808</v>
      </c>
      <c r="Q35" s="35">
        <f t="shared" si="3"/>
        <v>-937.40087707623388</v>
      </c>
      <c r="R35" s="35">
        <f t="shared" si="10"/>
        <v>359.89529986043863</v>
      </c>
      <c r="S35" s="36">
        <v>4</v>
      </c>
      <c r="T35" s="44"/>
      <c r="U35" s="138"/>
      <c r="V35" s="129">
        <f t="shared" si="4"/>
        <v>0</v>
      </c>
      <c r="W35" s="35">
        <f t="shared" si="5"/>
        <v>0</v>
      </c>
      <c r="X35" s="126"/>
      <c r="Z35" s="36">
        <v>4</v>
      </c>
      <c r="AA35" s="61">
        <f>Ific!M17-'RGB1'!M111</f>
        <v>2691.2489119465245</v>
      </c>
      <c r="AB35" s="35">
        <f>'Complément Ific Aviq'!C18</f>
        <v>2672.1278729660808</v>
      </c>
      <c r="AC35" s="35">
        <f t="shared" si="6"/>
        <v>-19.1210389804437</v>
      </c>
      <c r="AD35" s="35">
        <f t="shared" si="11"/>
        <v>-420.05231240721105</v>
      </c>
      <c r="AE35" s="36">
        <v>4</v>
      </c>
      <c r="AF35" s="32"/>
      <c r="AG35" s="138"/>
      <c r="AH35" s="129">
        <f t="shared" si="7"/>
        <v>0</v>
      </c>
      <c r="AI35" s="35">
        <f t="shared" si="8"/>
        <v>0</v>
      </c>
      <c r="AJ35" s="108"/>
      <c r="AK35" s="126"/>
      <c r="AL35" s="126"/>
      <c r="AN35" s="126"/>
      <c r="AP35" s="135"/>
      <c r="AQ35" s="108"/>
      <c r="AR35" s="126"/>
      <c r="AS35" s="126"/>
      <c r="AU35" s="126"/>
      <c r="AW35" s="135"/>
      <c r="AX35" s="108"/>
      <c r="AY35" s="126"/>
      <c r="AZ35" s="126"/>
      <c r="BB35" s="126"/>
      <c r="BD35" s="135"/>
      <c r="BE35" s="108"/>
      <c r="BF35" s="126"/>
      <c r="BG35" s="126"/>
      <c r="BI35" s="126"/>
    </row>
    <row r="36" spans="2:61" ht="14.4" x14ac:dyDescent="0.3">
      <c r="B36" s="36">
        <v>5</v>
      </c>
      <c r="C36" s="61">
        <f>Ific!M18-'RGB1'!M16</f>
        <v>4644.1017391939968</v>
      </c>
      <c r="D36" s="35">
        <f>'Complément Ific Aviq'!C19</f>
        <v>3340.9666202705343</v>
      </c>
      <c r="E36" s="35">
        <f t="shared" si="0"/>
        <v>-1303.1351189234624</v>
      </c>
      <c r="F36" s="35">
        <f t="shared" si="9"/>
        <v>619.08270212245088</v>
      </c>
      <c r="G36" s="36">
        <v>5</v>
      </c>
      <c r="H36" s="37"/>
      <c r="I36" s="73"/>
      <c r="J36" s="129">
        <f t="shared" si="1"/>
        <v>0</v>
      </c>
      <c r="K36" s="35">
        <f t="shared" si="2"/>
        <v>0</v>
      </c>
      <c r="L36" s="108"/>
      <c r="N36" s="36">
        <v>5</v>
      </c>
      <c r="O36" s="61">
        <f>Ific!M18-'RGB1'!M64</f>
        <v>3712.424843772882</v>
      </c>
      <c r="P36" s="35">
        <f>'Complément Ific Aviq'!C19</f>
        <v>3340.9666202705343</v>
      </c>
      <c r="Q36" s="35">
        <f t="shared" si="3"/>
        <v>-371.45822350234766</v>
      </c>
      <c r="R36" s="35">
        <f t="shared" si="10"/>
        <v>565.94265357388622</v>
      </c>
      <c r="S36" s="36">
        <v>5</v>
      </c>
      <c r="T36" s="44"/>
      <c r="U36" s="138"/>
      <c r="V36" s="129">
        <f t="shared" si="4"/>
        <v>0</v>
      </c>
      <c r="W36" s="35">
        <f t="shared" si="5"/>
        <v>0</v>
      </c>
      <c r="X36" s="126"/>
      <c r="Z36" s="36">
        <v>5</v>
      </c>
      <c r="AA36" s="61">
        <f>Ific!M18-'RGB1'!M112</f>
        <v>2678.5231158106617</v>
      </c>
      <c r="AB36" s="35">
        <f>'Complément Ific Aviq'!C19</f>
        <v>3340.9666202705343</v>
      </c>
      <c r="AC36" s="35">
        <f t="shared" si="6"/>
        <v>662.44350445987266</v>
      </c>
      <c r="AD36" s="35">
        <f t="shared" si="11"/>
        <v>681.56454344031636</v>
      </c>
      <c r="AE36" s="36">
        <v>5</v>
      </c>
      <c r="AF36" s="32"/>
      <c r="AG36" s="138"/>
      <c r="AH36" s="129">
        <f t="shared" si="7"/>
        <v>0</v>
      </c>
      <c r="AI36" s="35">
        <f t="shared" si="8"/>
        <v>0</v>
      </c>
      <c r="AJ36" s="108"/>
      <c r="AK36" s="126"/>
      <c r="AL36" s="126"/>
      <c r="AN36" s="126"/>
      <c r="AP36" s="135"/>
      <c r="AQ36" s="108"/>
      <c r="AR36" s="126"/>
      <c r="AS36" s="126"/>
      <c r="AU36" s="126"/>
      <c r="AW36" s="135"/>
      <c r="AX36" s="108"/>
      <c r="AY36" s="126"/>
      <c r="AZ36" s="126"/>
      <c r="BB36" s="126"/>
      <c r="BD36" s="135"/>
      <c r="BE36" s="108"/>
      <c r="BF36" s="126"/>
      <c r="BG36" s="126"/>
      <c r="BI36" s="126"/>
    </row>
    <row r="37" spans="2:61" ht="14.4" x14ac:dyDescent="0.3">
      <c r="B37" s="36" t="s">
        <v>217</v>
      </c>
      <c r="C37" s="61">
        <f>Ific!M19-'RGB1'!M17</f>
        <v>4638.4011366490013</v>
      </c>
      <c r="D37" s="35">
        <f>'Complément Ific Aviq'!C20</f>
        <v>4149.1753675749842</v>
      </c>
      <c r="E37" s="35">
        <f t="shared" si="0"/>
        <v>-489.22576907401708</v>
      </c>
      <c r="F37" s="35">
        <f t="shared" si="9"/>
        <v>813.90934984944533</v>
      </c>
      <c r="G37" s="36">
        <v>6</v>
      </c>
      <c r="H37" s="37"/>
      <c r="I37" s="73"/>
      <c r="J37" s="129">
        <f t="shared" si="1"/>
        <v>0</v>
      </c>
      <c r="K37" s="35">
        <f t="shared" si="2"/>
        <v>0</v>
      </c>
      <c r="L37" s="108"/>
      <c r="N37" s="36">
        <v>6</v>
      </c>
      <c r="O37" s="61">
        <f>Ific!M19-'RGB1'!M65</f>
        <v>4504.338870434869</v>
      </c>
      <c r="P37" s="35">
        <f>'Complément Ific Aviq'!C20</f>
        <v>4149.1753675749842</v>
      </c>
      <c r="Q37" s="35">
        <f t="shared" si="3"/>
        <v>-355.16350285988483</v>
      </c>
      <c r="R37" s="35">
        <f t="shared" si="10"/>
        <v>16.294720642462835</v>
      </c>
      <c r="S37" s="36">
        <v>6</v>
      </c>
      <c r="T37" s="44"/>
      <c r="U37" s="138"/>
      <c r="V37" s="129">
        <f t="shared" si="4"/>
        <v>0</v>
      </c>
      <c r="W37" s="35">
        <f t="shared" si="5"/>
        <v>0</v>
      </c>
      <c r="X37" s="126"/>
      <c r="Z37" s="36">
        <v>6</v>
      </c>
      <c r="AA37" s="61">
        <f>Ific!M19-'RGB1'!M113</f>
        <v>2597.885501628647</v>
      </c>
      <c r="AB37" s="35">
        <f>'Complément Ific Aviq'!C20</f>
        <v>4149.1753675749842</v>
      </c>
      <c r="AC37" s="35">
        <f t="shared" si="6"/>
        <v>1551.2898659463372</v>
      </c>
      <c r="AD37" s="35">
        <f t="shared" si="11"/>
        <v>888.8463614864645</v>
      </c>
      <c r="AE37" s="36">
        <v>6</v>
      </c>
      <c r="AF37" s="32"/>
      <c r="AG37" s="138"/>
      <c r="AH37" s="129">
        <f t="shared" si="7"/>
        <v>0</v>
      </c>
      <c r="AI37" s="35">
        <f t="shared" si="8"/>
        <v>0</v>
      </c>
      <c r="AJ37" s="108"/>
      <c r="AK37" s="126"/>
      <c r="AL37" s="126"/>
      <c r="AN37" s="126"/>
      <c r="AP37" s="135"/>
      <c r="AQ37" s="108"/>
      <c r="AR37" s="126"/>
      <c r="AS37" s="126"/>
      <c r="AU37" s="126"/>
      <c r="AW37" s="135"/>
      <c r="AX37" s="108"/>
      <c r="AY37" s="126"/>
      <c r="AZ37" s="126"/>
      <c r="BB37" s="126"/>
      <c r="BD37" s="135"/>
      <c r="BE37" s="108"/>
      <c r="BF37" s="126"/>
      <c r="BG37" s="126"/>
      <c r="BI37" s="126"/>
    </row>
    <row r="38" spans="2:61" ht="14.4" x14ac:dyDescent="0.3">
      <c r="B38" s="36">
        <v>7</v>
      </c>
      <c r="C38" s="61">
        <f>Ific!M20-'RGB1'!M18</f>
        <v>5320.4391508220506</v>
      </c>
      <c r="D38" s="35">
        <f>'Complément Ific Aviq'!C21</f>
        <v>4688.6341148794363</v>
      </c>
      <c r="E38" s="35">
        <f t="shared" si="0"/>
        <v>-631.80503594261427</v>
      </c>
      <c r="F38" s="35">
        <f t="shared" si="9"/>
        <v>-142.57926686859719</v>
      </c>
      <c r="G38" s="36">
        <v>7</v>
      </c>
      <c r="H38" s="37"/>
      <c r="I38" s="73"/>
      <c r="J38" s="129">
        <f t="shared" si="1"/>
        <v>0</v>
      </c>
      <c r="K38" s="35">
        <f t="shared" si="2"/>
        <v>0</v>
      </c>
      <c r="L38" s="108"/>
      <c r="N38" s="36">
        <v>7</v>
      </c>
      <c r="O38" s="61">
        <f>Ific!M20-'RGB1'!M66</f>
        <v>4862.0957342900219</v>
      </c>
      <c r="P38" s="35">
        <f>'Complément Ific Aviq'!C21</f>
        <v>4688.6341148794363</v>
      </c>
      <c r="Q38" s="35">
        <f t="shared" si="3"/>
        <v>-173.46161941058563</v>
      </c>
      <c r="R38" s="35">
        <f t="shared" si="10"/>
        <v>181.7018834492992</v>
      </c>
      <c r="S38" s="36">
        <v>7</v>
      </c>
      <c r="T38" s="44"/>
      <c r="U38" s="138"/>
      <c r="V38" s="129">
        <f t="shared" si="4"/>
        <v>0</v>
      </c>
      <c r="W38" s="35">
        <f t="shared" si="5"/>
        <v>0</v>
      </c>
      <c r="X38" s="126"/>
      <c r="Z38" s="36">
        <v>7</v>
      </c>
      <c r="AA38" s="61">
        <f>Ific!M20-'RGB1'!M114</f>
        <v>2464.0422636933436</v>
      </c>
      <c r="AB38" s="35">
        <f>'Complément Ific Aviq'!C21</f>
        <v>4688.6341148794363</v>
      </c>
      <c r="AC38" s="35">
        <f t="shared" si="6"/>
        <v>2224.5918511860928</v>
      </c>
      <c r="AD38" s="35">
        <f t="shared" si="11"/>
        <v>673.3019852397556</v>
      </c>
      <c r="AE38" s="36">
        <v>7</v>
      </c>
      <c r="AF38" s="32"/>
      <c r="AG38" s="138"/>
      <c r="AH38" s="129">
        <f t="shared" si="7"/>
        <v>0</v>
      </c>
      <c r="AI38" s="35">
        <f t="shared" si="8"/>
        <v>0</v>
      </c>
      <c r="AJ38" s="108"/>
      <c r="AK38" s="126"/>
      <c r="AL38" s="126"/>
      <c r="AN38" s="126"/>
      <c r="AP38" s="135"/>
      <c r="AQ38" s="108"/>
      <c r="AR38" s="126"/>
      <c r="AS38" s="126"/>
      <c r="AU38" s="126"/>
      <c r="AW38" s="135"/>
      <c r="AX38" s="108"/>
      <c r="AY38" s="126"/>
      <c r="AZ38" s="126"/>
      <c r="BB38" s="126"/>
      <c r="BD38" s="135"/>
      <c r="BE38" s="108"/>
      <c r="BF38" s="126"/>
      <c r="BG38" s="126"/>
      <c r="BI38" s="126"/>
    </row>
    <row r="39" spans="2:61" ht="14.4" x14ac:dyDescent="0.3">
      <c r="B39" s="36">
        <v>8</v>
      </c>
      <c r="C39" s="61">
        <f>Ific!M21-'RGB1'!M19</f>
        <v>5705.0593797170077</v>
      </c>
      <c r="D39" s="35">
        <f>'Complément Ific Aviq'!C22</f>
        <v>4953.6128621838898</v>
      </c>
      <c r="E39" s="35">
        <f t="shared" si="0"/>
        <v>-751.44651753311791</v>
      </c>
      <c r="F39" s="35">
        <f t="shared" si="9"/>
        <v>-119.64148159050364</v>
      </c>
      <c r="G39" s="36">
        <v>8</v>
      </c>
      <c r="H39" s="37"/>
      <c r="I39" s="73"/>
      <c r="J39" s="129">
        <f t="shared" si="1"/>
        <v>0</v>
      </c>
      <c r="K39" s="35">
        <f t="shared" si="2"/>
        <v>0</v>
      </c>
      <c r="L39" s="108"/>
      <c r="N39" s="36">
        <v>8</v>
      </c>
      <c r="O39" s="61">
        <f>Ific!M21-'RGB1'!M67</f>
        <v>4762.9743482196718</v>
      </c>
      <c r="P39" s="35">
        <f>'Complément Ific Aviq'!C22</f>
        <v>4953.6128621838898</v>
      </c>
      <c r="Q39" s="35">
        <f t="shared" si="3"/>
        <v>190.63851396421796</v>
      </c>
      <c r="R39" s="35">
        <f t="shared" si="10"/>
        <v>364.10013337480359</v>
      </c>
      <c r="S39" s="36">
        <v>8</v>
      </c>
      <c r="T39" s="44"/>
      <c r="U39" s="138"/>
      <c r="V39" s="129">
        <f t="shared" si="4"/>
        <v>0</v>
      </c>
      <c r="W39" s="35">
        <f t="shared" si="5"/>
        <v>0</v>
      </c>
      <c r="X39" s="126"/>
      <c r="Z39" s="36">
        <v>8</v>
      </c>
      <c r="AA39" s="61">
        <f>Ific!M21-'RGB1'!M115</f>
        <v>2279.2736430226723</v>
      </c>
      <c r="AB39" s="35">
        <f>'Complément Ific Aviq'!C22</f>
        <v>4953.6128621838898</v>
      </c>
      <c r="AC39" s="35">
        <f t="shared" si="6"/>
        <v>2674.3392191612174</v>
      </c>
      <c r="AD39" s="35">
        <f t="shared" si="11"/>
        <v>449.74736797512469</v>
      </c>
      <c r="AE39" s="36">
        <v>8</v>
      </c>
      <c r="AF39" s="32"/>
      <c r="AG39" s="138"/>
      <c r="AH39" s="129">
        <f t="shared" si="7"/>
        <v>0</v>
      </c>
      <c r="AI39" s="35">
        <f t="shared" si="8"/>
        <v>0</v>
      </c>
      <c r="AJ39" s="108"/>
      <c r="AK39" s="126"/>
      <c r="AL39" s="126"/>
      <c r="AN39" s="126"/>
      <c r="AP39" s="135"/>
      <c r="AQ39" s="108"/>
      <c r="AR39" s="126"/>
      <c r="AS39" s="126"/>
      <c r="AU39" s="126"/>
      <c r="AW39" s="135"/>
      <c r="AX39" s="108"/>
      <c r="AY39" s="126"/>
      <c r="AZ39" s="126"/>
      <c r="BB39" s="126"/>
      <c r="BD39" s="135"/>
      <c r="BE39" s="108"/>
      <c r="BF39" s="126"/>
      <c r="BG39" s="126"/>
      <c r="BI39" s="126"/>
    </row>
    <row r="40" spans="2:61" ht="14.4" x14ac:dyDescent="0.3">
      <c r="B40" s="36">
        <v>9</v>
      </c>
      <c r="C40" s="61">
        <f>Ific!M22-'RGB1'!M20</f>
        <v>5193.1570105285064</v>
      </c>
      <c r="D40" s="35">
        <f>'Complément Ific Aviq'!C23</f>
        <v>5170.9816094883345</v>
      </c>
      <c r="E40" s="35">
        <f t="shared" si="0"/>
        <v>-22.175401040171892</v>
      </c>
      <c r="F40" s="35">
        <f t="shared" si="9"/>
        <v>729.27111649294602</v>
      </c>
      <c r="G40" s="36">
        <v>9</v>
      </c>
      <c r="H40" s="37"/>
      <c r="I40" s="73"/>
      <c r="J40" s="129">
        <f t="shared" si="1"/>
        <v>0</v>
      </c>
      <c r="K40" s="35">
        <f t="shared" si="2"/>
        <v>0</v>
      </c>
      <c r="L40" s="108"/>
      <c r="N40" s="36">
        <v>9</v>
      </c>
      <c r="O40" s="61">
        <f>Ific!M22-'RGB1'!M68</f>
        <v>4261.7822019944942</v>
      </c>
      <c r="P40" s="35">
        <f>'Complément Ific Aviq'!C23</f>
        <v>5170.9816094883345</v>
      </c>
      <c r="Q40" s="35">
        <f t="shared" si="3"/>
        <v>909.19940749384023</v>
      </c>
      <c r="R40" s="35">
        <f t="shared" si="10"/>
        <v>718.56089352962226</v>
      </c>
      <c r="S40" s="36">
        <v>9</v>
      </c>
      <c r="T40" s="44"/>
      <c r="U40" s="138"/>
      <c r="V40" s="129">
        <f t="shared" si="4"/>
        <v>0</v>
      </c>
      <c r="W40" s="35">
        <f t="shared" si="5"/>
        <v>0</v>
      </c>
      <c r="X40" s="126"/>
      <c r="Z40" s="36">
        <v>9</v>
      </c>
      <c r="AA40" s="61">
        <f>Ific!M22-'RGB1'!M116</f>
        <v>1692.4342621971518</v>
      </c>
      <c r="AB40" s="35">
        <f>'Complément Ific Aviq'!C23</f>
        <v>5170.9816094883345</v>
      </c>
      <c r="AC40" s="35">
        <f t="shared" si="6"/>
        <v>3478.5473472911826</v>
      </c>
      <c r="AD40" s="35">
        <f t="shared" si="11"/>
        <v>804.20812812996519</v>
      </c>
      <c r="AE40" s="36">
        <v>9</v>
      </c>
      <c r="AF40" s="32"/>
      <c r="AG40" s="73"/>
      <c r="AH40" s="129">
        <f t="shared" si="7"/>
        <v>0</v>
      </c>
      <c r="AI40" s="35">
        <f t="shared" si="8"/>
        <v>0</v>
      </c>
      <c r="AJ40" s="108"/>
      <c r="AK40" s="126"/>
      <c r="AL40" s="126"/>
      <c r="AN40" s="126"/>
      <c r="AP40" s="135"/>
      <c r="AQ40" s="108"/>
      <c r="AR40" s="126"/>
      <c r="AS40" s="126"/>
      <c r="AU40" s="126"/>
      <c r="AW40" s="135"/>
      <c r="AX40" s="108"/>
      <c r="AY40" s="126"/>
      <c r="AZ40" s="126"/>
      <c r="BB40" s="126"/>
      <c r="BD40" s="135"/>
      <c r="BE40" s="108"/>
      <c r="BF40" s="126"/>
      <c r="BG40" s="126"/>
      <c r="BI40" s="126"/>
    </row>
    <row r="41" spans="2:61" ht="14.4" x14ac:dyDescent="0.3">
      <c r="B41" s="36">
        <v>10</v>
      </c>
      <c r="C41" s="61">
        <f>Ific!M23-'RGB1'!M21</f>
        <v>4101.5416486486647</v>
      </c>
      <c r="D41" s="35">
        <f>'Complément Ific Aviq'!C24</f>
        <v>3948.2063967849422</v>
      </c>
      <c r="E41" s="35">
        <f t="shared" si="0"/>
        <v>-153.33525186372253</v>
      </c>
      <c r="F41" s="35">
        <f t="shared" si="9"/>
        <v>-131.15985082355064</v>
      </c>
      <c r="G41" s="36">
        <v>10</v>
      </c>
      <c r="H41" s="37"/>
      <c r="I41" s="73"/>
      <c r="J41" s="129">
        <f t="shared" si="1"/>
        <v>0</v>
      </c>
      <c r="K41" s="35">
        <f t="shared" si="2"/>
        <v>0</v>
      </c>
      <c r="L41" s="108"/>
      <c r="N41" s="36">
        <v>10</v>
      </c>
      <c r="O41" s="61">
        <f>Ific!M23-'RGB1'!M69</f>
        <v>2902.5149133503292</v>
      </c>
      <c r="P41" s="35">
        <f>'Complément Ific Aviq'!C24</f>
        <v>3948.2063967849422</v>
      </c>
      <c r="Q41" s="35">
        <f t="shared" si="3"/>
        <v>1045.691483434613</v>
      </c>
      <c r="R41" s="35">
        <f t="shared" si="10"/>
        <v>136.49207594077279</v>
      </c>
      <c r="S41" s="36">
        <v>10</v>
      </c>
      <c r="T41" s="44"/>
      <c r="U41" s="73"/>
      <c r="V41" s="129">
        <f t="shared" si="4"/>
        <v>0</v>
      </c>
      <c r="W41" s="35">
        <f t="shared" si="5"/>
        <v>0</v>
      </c>
      <c r="X41" s="126"/>
      <c r="Z41" s="36">
        <v>10</v>
      </c>
      <c r="AA41" s="61">
        <f>Ific!M23-'RGB1'!M117</f>
        <v>1061.1511931026616</v>
      </c>
      <c r="AB41" s="35">
        <f>'Complément Ific Aviq'!C24</f>
        <v>3948.2063967849422</v>
      </c>
      <c r="AC41" s="35">
        <f t="shared" si="6"/>
        <v>2887.0552036822805</v>
      </c>
      <c r="AD41" s="35">
        <f t="shared" si="11"/>
        <v>-591.4921436089021</v>
      </c>
      <c r="AE41" s="36">
        <v>10</v>
      </c>
      <c r="AF41" s="32"/>
      <c r="AG41" s="73"/>
      <c r="AH41" s="129">
        <f t="shared" si="7"/>
        <v>0</v>
      </c>
      <c r="AI41" s="35">
        <f t="shared" si="8"/>
        <v>0</v>
      </c>
      <c r="AJ41" s="108"/>
      <c r="AK41" s="126"/>
      <c r="AL41" s="126"/>
      <c r="AN41" s="126"/>
      <c r="AP41" s="135"/>
      <c r="AQ41" s="108"/>
      <c r="AR41" s="126"/>
      <c r="AS41" s="126"/>
      <c r="AU41" s="126"/>
      <c r="AW41" s="135"/>
      <c r="AX41" s="108"/>
      <c r="AY41" s="126"/>
      <c r="AZ41" s="126"/>
      <c r="BB41" s="126"/>
      <c r="BD41" s="135"/>
      <c r="BE41" s="108"/>
      <c r="BF41" s="126"/>
      <c r="BG41" s="126"/>
      <c r="BI41" s="126"/>
    </row>
    <row r="42" spans="2:61" ht="14.4" x14ac:dyDescent="0.3">
      <c r="B42" s="36">
        <v>11</v>
      </c>
      <c r="C42" s="61">
        <f>Ific!M24-'RGB1'!M22</f>
        <v>3303.8728063113376</v>
      </c>
      <c r="D42" s="35">
        <f>'Complément Ific Aviq'!C25</f>
        <v>3983.2776690844971</v>
      </c>
      <c r="E42" s="35">
        <f t="shared" si="0"/>
        <v>679.40486277315949</v>
      </c>
      <c r="F42" s="35">
        <f t="shared" si="9"/>
        <v>832.74011463688203</v>
      </c>
      <c r="G42" s="36">
        <v>11</v>
      </c>
      <c r="H42" s="37"/>
      <c r="I42" s="73"/>
      <c r="J42" s="129">
        <f t="shared" si="1"/>
        <v>0</v>
      </c>
      <c r="K42" s="35">
        <f t="shared" si="2"/>
        <v>0</v>
      </c>
      <c r="L42" s="108"/>
      <c r="N42" s="36">
        <v>11</v>
      </c>
      <c r="O42" s="61">
        <f>Ific!M24-'RGB1'!M70</f>
        <v>1837.1941442486859</v>
      </c>
      <c r="P42" s="35">
        <f>'Complément Ific Aviq'!C25</f>
        <v>3983.2776690844971</v>
      </c>
      <c r="Q42" s="35">
        <f t="shared" si="3"/>
        <v>2146.0835248358112</v>
      </c>
      <c r="R42" s="35">
        <f t="shared" si="10"/>
        <v>1100.3920414011982</v>
      </c>
      <c r="S42" s="36">
        <v>11</v>
      </c>
      <c r="T42" s="44"/>
      <c r="U42" s="73"/>
      <c r="V42" s="129">
        <f t="shared" si="4"/>
        <v>0</v>
      </c>
      <c r="W42" s="35">
        <f t="shared" si="5"/>
        <v>0</v>
      </c>
      <c r="X42" s="126"/>
      <c r="Z42" s="36">
        <v>11</v>
      </c>
      <c r="AA42" s="61">
        <f>Ific!M24-'RGB1'!M118</f>
        <v>723.81464355067874</v>
      </c>
      <c r="AB42" s="35">
        <f>'Complément Ific Aviq'!C25</f>
        <v>3983.2776690844971</v>
      </c>
      <c r="AC42" s="35">
        <f t="shared" si="6"/>
        <v>3259.4630255338184</v>
      </c>
      <c r="AD42" s="35">
        <f t="shared" si="11"/>
        <v>372.40782185153785</v>
      </c>
      <c r="AE42" s="36">
        <v>11</v>
      </c>
      <c r="AF42" s="32"/>
      <c r="AG42" s="73"/>
      <c r="AH42" s="129">
        <f t="shared" si="7"/>
        <v>0</v>
      </c>
      <c r="AI42" s="35">
        <f t="shared" si="8"/>
        <v>0</v>
      </c>
      <c r="AJ42" s="108"/>
      <c r="AK42" s="126"/>
      <c r="AL42" s="126"/>
      <c r="AN42" s="126"/>
      <c r="AP42" s="135"/>
      <c r="AQ42" s="108"/>
      <c r="AR42" s="126"/>
      <c r="AS42" s="126"/>
      <c r="AU42" s="126"/>
      <c r="AW42" s="135"/>
      <c r="AX42" s="108"/>
      <c r="AY42" s="126"/>
      <c r="AZ42" s="126"/>
      <c r="BB42" s="126"/>
      <c r="BD42" s="135"/>
      <c r="BE42" s="108"/>
      <c r="BF42" s="126"/>
      <c r="BG42" s="126"/>
      <c r="BI42" s="126"/>
    </row>
    <row r="43" spans="2:61" ht="14.4" x14ac:dyDescent="0.3">
      <c r="B43" s="36">
        <v>12</v>
      </c>
      <c r="C43" s="61">
        <f>Ific!M25-'RGB1'!M23</f>
        <v>2737.336560657357</v>
      </c>
      <c r="D43" s="35">
        <f>'Complément Ific Aviq'!C26</f>
        <v>3978.0889413840441</v>
      </c>
      <c r="E43" s="35">
        <f t="shared" si="0"/>
        <v>1240.7523807266871</v>
      </c>
      <c r="F43" s="35">
        <f t="shared" si="9"/>
        <v>561.34751795352759</v>
      </c>
      <c r="G43" s="36">
        <v>12</v>
      </c>
      <c r="H43" s="37"/>
      <c r="I43" s="73"/>
      <c r="J43" s="129">
        <f t="shared" si="1"/>
        <v>0</v>
      </c>
      <c r="K43" s="35">
        <f t="shared" si="2"/>
        <v>0</v>
      </c>
      <c r="L43" s="108"/>
      <c r="N43" s="36">
        <v>12</v>
      </c>
      <c r="O43" s="61">
        <f>Ific!M25-'RGB1'!M71</f>
        <v>1011.2565302233997</v>
      </c>
      <c r="P43" s="35">
        <f>'Complément Ific Aviq'!C26</f>
        <v>3978.0889413840441</v>
      </c>
      <c r="Q43" s="35">
        <f t="shared" si="3"/>
        <v>2966.8324111606444</v>
      </c>
      <c r="R43" s="35">
        <f t="shared" si="10"/>
        <v>820.74888632483317</v>
      </c>
      <c r="S43" s="36">
        <v>12</v>
      </c>
      <c r="T43" s="44"/>
      <c r="U43" s="73"/>
      <c r="V43" s="129">
        <f t="shared" si="4"/>
        <v>0</v>
      </c>
      <c r="W43" s="35">
        <f t="shared" si="5"/>
        <v>0</v>
      </c>
      <c r="X43" s="126"/>
      <c r="Z43" s="36">
        <v>12</v>
      </c>
      <c r="AA43" s="61">
        <f>Ific!M25-'RGB1'!M119</f>
        <v>-31.197843018962885</v>
      </c>
      <c r="AB43" s="35">
        <f>'Complément Ific Aviq'!C26</f>
        <v>3978.0889413840441</v>
      </c>
      <c r="AC43" s="35">
        <f t="shared" si="6"/>
        <v>3978.0889413840441</v>
      </c>
      <c r="AD43" s="35">
        <f t="shared" si="11"/>
        <v>718.62591585022574</v>
      </c>
      <c r="AE43" s="36">
        <v>12</v>
      </c>
      <c r="AF43" s="32"/>
      <c r="AG43" s="73"/>
      <c r="AH43" s="129">
        <f t="shared" si="7"/>
        <v>0</v>
      </c>
      <c r="AI43" s="35">
        <f t="shared" si="8"/>
        <v>0</v>
      </c>
      <c r="AJ43" s="108"/>
      <c r="AK43" s="126"/>
      <c r="AL43" s="126"/>
      <c r="AN43" s="126"/>
      <c r="AP43" s="135"/>
      <c r="AQ43" s="108"/>
      <c r="AR43" s="126"/>
      <c r="AS43" s="126"/>
      <c r="AU43" s="126"/>
      <c r="AW43" s="135"/>
      <c r="AX43" s="108"/>
      <c r="AY43" s="126"/>
      <c r="AZ43" s="126"/>
      <c r="BB43" s="126"/>
      <c r="BD43" s="135"/>
      <c r="BE43" s="108"/>
      <c r="BF43" s="126"/>
      <c r="BG43" s="126"/>
      <c r="BI43" s="126"/>
    </row>
    <row r="44" spans="2:61" ht="14.4" x14ac:dyDescent="0.3">
      <c r="B44" s="36">
        <v>13</v>
      </c>
      <c r="C44" s="61">
        <f>Ific!M26-'RGB1'!M24</f>
        <v>2347.4498956856696</v>
      </c>
      <c r="D44" s="35">
        <f>'Complément Ific Aviq'!C27</f>
        <v>3935.2602136835981</v>
      </c>
      <c r="E44" s="35">
        <f t="shared" si="0"/>
        <v>1587.8103179979285</v>
      </c>
      <c r="F44" s="35">
        <f t="shared" si="9"/>
        <v>347.05793727124137</v>
      </c>
      <c r="G44" s="36">
        <v>13</v>
      </c>
      <c r="H44"/>
      <c r="I44" s="73"/>
      <c r="J44" s="129">
        <f t="shared" si="1"/>
        <v>0</v>
      </c>
      <c r="K44" s="35">
        <f t="shared" si="2"/>
        <v>0</v>
      </c>
      <c r="L44" s="108"/>
      <c r="N44" s="36">
        <v>13</v>
      </c>
      <c r="O44" s="61">
        <f>Ific!M26-'RGB1'!M72</f>
        <v>1365.484329612329</v>
      </c>
      <c r="P44" s="35">
        <f>'Complément Ific Aviq'!C27</f>
        <v>3935.2602136835981</v>
      </c>
      <c r="Q44" s="35">
        <f t="shared" si="3"/>
        <v>2569.775884071269</v>
      </c>
      <c r="R44" s="35">
        <f t="shared" si="10"/>
        <v>-397.05652708937532</v>
      </c>
      <c r="S44" s="36">
        <v>13</v>
      </c>
      <c r="T44" s="44"/>
      <c r="U44" s="73"/>
      <c r="V44" s="129">
        <f t="shared" si="4"/>
        <v>0</v>
      </c>
      <c r="W44" s="35">
        <f t="shared" si="5"/>
        <v>0</v>
      </c>
      <c r="X44" s="126"/>
      <c r="Z44" s="36">
        <v>13</v>
      </c>
      <c r="AA44" s="61">
        <f>Ific!M26-'RGB1'!M120</f>
        <v>37.969467860311852</v>
      </c>
      <c r="AB44" s="35">
        <f>'Complément Ific Aviq'!C27</f>
        <v>3935.2602136835981</v>
      </c>
      <c r="AC44" s="35">
        <f t="shared" si="6"/>
        <v>3897.2907458232862</v>
      </c>
      <c r="AD44" s="35">
        <f t="shared" si="11"/>
        <v>-80.798195560757904</v>
      </c>
      <c r="AE44" s="36">
        <v>13</v>
      </c>
      <c r="AF44" s="32"/>
      <c r="AG44" s="73"/>
      <c r="AH44" s="129">
        <f t="shared" si="7"/>
        <v>0</v>
      </c>
      <c r="AI44" s="35">
        <f t="shared" si="8"/>
        <v>0</v>
      </c>
      <c r="AJ44" s="108"/>
      <c r="AK44" s="126"/>
      <c r="AL44" s="126"/>
      <c r="AN44" s="126"/>
      <c r="AP44" s="135"/>
      <c r="AQ44" s="108"/>
      <c r="AR44" s="126"/>
      <c r="AS44" s="126"/>
      <c r="AU44" s="126"/>
      <c r="AW44" s="135"/>
      <c r="AX44" s="108"/>
      <c r="AY44" s="126"/>
      <c r="AZ44" s="126"/>
      <c r="BB44" s="126"/>
      <c r="BD44" s="135"/>
      <c r="BE44" s="108"/>
      <c r="BF44" s="126"/>
      <c r="BG44" s="126"/>
      <c r="BI44" s="126"/>
    </row>
    <row r="45" spans="2:61" ht="14.4" x14ac:dyDescent="0.3">
      <c r="B45" s="36">
        <v>14</v>
      </c>
      <c r="C45" s="61">
        <f>Ific!M27-'RGB1'!M25</f>
        <v>2413.6114343140216</v>
      </c>
      <c r="D45" s="35">
        <f>'Complément Ific Aviq'!C28</f>
        <v>3856.0867104489312</v>
      </c>
      <c r="E45" s="35">
        <f t="shared" si="0"/>
        <v>1442.4752761349096</v>
      </c>
      <c r="F45" s="35">
        <f t="shared" si="9"/>
        <v>-145.33504186301889</v>
      </c>
      <c r="G45" s="36">
        <v>14</v>
      </c>
      <c r="H45"/>
      <c r="I45" s="73"/>
      <c r="J45" s="129">
        <f t="shared" si="1"/>
        <v>0</v>
      </c>
      <c r="K45" s="35">
        <f t="shared" si="2"/>
        <v>0</v>
      </c>
      <c r="L45" s="108"/>
      <c r="N45" s="36">
        <v>14</v>
      </c>
      <c r="O45" s="61">
        <f>Ific!M27-'RGB1'!M73</f>
        <v>1441.077774269681</v>
      </c>
      <c r="P45" s="35">
        <f>'Complément Ific Aviq'!C28</f>
        <v>3856.0867104489312</v>
      </c>
      <c r="Q45" s="35">
        <f t="shared" si="3"/>
        <v>2415.0089361792502</v>
      </c>
      <c r="R45" s="35">
        <f t="shared" si="10"/>
        <v>-154.76694789201883</v>
      </c>
      <c r="S45" s="36">
        <v>14</v>
      </c>
      <c r="T45" s="44"/>
      <c r="U45" s="73"/>
      <c r="V45" s="129">
        <f t="shared" si="4"/>
        <v>0</v>
      </c>
      <c r="W45" s="35">
        <f t="shared" si="5"/>
        <v>0</v>
      </c>
      <c r="X45" s="126"/>
      <c r="Z45" s="36">
        <v>14</v>
      </c>
      <c r="AA45" s="61">
        <f>Ific!M27-'RGB1'!M121</f>
        <v>70.722020664354204</v>
      </c>
      <c r="AB45" s="35">
        <f>'Complément Ific Aviq'!C28</f>
        <v>3856.0867104489312</v>
      </c>
      <c r="AC45" s="35">
        <f t="shared" si="6"/>
        <v>3785.364689784577</v>
      </c>
      <c r="AD45" s="35">
        <f t="shared" si="11"/>
        <v>-111.92605603870925</v>
      </c>
      <c r="AE45" s="36">
        <v>14</v>
      </c>
      <c r="AF45" s="32"/>
      <c r="AG45" s="73"/>
      <c r="AH45" s="129">
        <f t="shared" si="7"/>
        <v>0</v>
      </c>
      <c r="AI45" s="35">
        <f t="shared" si="8"/>
        <v>0</v>
      </c>
      <c r="AJ45" s="108"/>
      <c r="AK45" s="126"/>
      <c r="AL45" s="126"/>
      <c r="AN45" s="126"/>
      <c r="AP45" s="135"/>
      <c r="AQ45" s="108"/>
      <c r="AR45" s="126"/>
      <c r="AS45" s="126"/>
      <c r="AU45" s="126"/>
      <c r="AW45" s="135"/>
      <c r="AX45" s="108"/>
      <c r="AY45" s="126"/>
      <c r="AZ45" s="126"/>
      <c r="BB45" s="126"/>
      <c r="BD45" s="135"/>
      <c r="BE45" s="108"/>
      <c r="BF45" s="126"/>
      <c r="BG45" s="126"/>
      <c r="BI45" s="126"/>
    </row>
    <row r="46" spans="2:61" ht="14.4" x14ac:dyDescent="0.3">
      <c r="B46" s="36">
        <v>15</v>
      </c>
      <c r="C46" s="61">
        <f>Ific!M28-'RGB1'!M26</f>
        <v>2519.2820213293307</v>
      </c>
      <c r="D46" s="35">
        <f>'Complément Ific Aviq'!C29</f>
        <v>3743.987982748476</v>
      </c>
      <c r="E46" s="35">
        <f t="shared" si="0"/>
        <v>1224.7059614191453</v>
      </c>
      <c r="F46" s="35">
        <f t="shared" si="9"/>
        <v>-217.76931471576427</v>
      </c>
      <c r="G46" s="36">
        <v>15</v>
      </c>
      <c r="H46"/>
      <c r="I46" s="73"/>
      <c r="J46" s="129">
        <f t="shared" si="1"/>
        <v>0</v>
      </c>
      <c r="K46" s="35">
        <f t="shared" si="2"/>
        <v>0</v>
      </c>
      <c r="L46" s="108"/>
      <c r="N46" s="36">
        <v>15</v>
      </c>
      <c r="O46" s="61">
        <f>Ific!M28-'RGB1'!M74</f>
        <v>1482.5712509759906</v>
      </c>
      <c r="P46" s="35">
        <f>'Complément Ific Aviq'!C29</f>
        <v>3743.987982748476</v>
      </c>
      <c r="Q46" s="35">
        <f t="shared" si="3"/>
        <v>2261.4167317724855</v>
      </c>
      <c r="R46" s="35">
        <f t="shared" si="10"/>
        <v>-153.59220440676472</v>
      </c>
      <c r="S46" s="36">
        <v>15</v>
      </c>
      <c r="T46" s="44"/>
      <c r="U46" s="73"/>
      <c r="V46" s="129">
        <f t="shared" si="4"/>
        <v>0</v>
      </c>
      <c r="W46" s="35">
        <f t="shared" si="5"/>
        <v>0</v>
      </c>
      <c r="X46" s="126"/>
      <c r="Z46" s="36">
        <v>15</v>
      </c>
      <c r="AA46" s="61">
        <f>Ific!M28-'RGB1'!M122</f>
        <v>69.374605517325108</v>
      </c>
      <c r="AB46" s="35">
        <f>'Complément Ific Aviq'!C29</f>
        <v>3743.987982748476</v>
      </c>
      <c r="AC46" s="35">
        <f t="shared" si="6"/>
        <v>3674.6133772311509</v>
      </c>
      <c r="AD46" s="35">
        <f t="shared" si="11"/>
        <v>-110.75131255342603</v>
      </c>
      <c r="AE46" s="36">
        <v>15</v>
      </c>
      <c r="AF46" s="32"/>
      <c r="AG46" s="73"/>
      <c r="AH46" s="129">
        <f t="shared" si="7"/>
        <v>0</v>
      </c>
      <c r="AI46" s="35">
        <f t="shared" si="8"/>
        <v>0</v>
      </c>
      <c r="AJ46" s="108"/>
      <c r="AK46" s="126"/>
      <c r="AL46" s="126"/>
      <c r="AN46" s="126"/>
      <c r="AP46" s="135"/>
      <c r="AQ46" s="108"/>
      <c r="AR46" s="126"/>
      <c r="AS46" s="126"/>
      <c r="AU46" s="126"/>
      <c r="AW46" s="135"/>
      <c r="AX46" s="108"/>
      <c r="AY46" s="126"/>
      <c r="AZ46" s="126"/>
      <c r="BB46" s="126"/>
      <c r="BD46" s="135"/>
      <c r="BE46" s="108"/>
      <c r="BF46" s="126"/>
      <c r="BG46" s="126"/>
      <c r="BI46" s="126"/>
    </row>
    <row r="47" spans="2:61" ht="14.4" x14ac:dyDescent="0.3">
      <c r="B47" s="36">
        <v>16</v>
      </c>
      <c r="C47" s="61">
        <f>Ific!M29-'RGB1'!M27</f>
        <v>2837.8948231850809</v>
      </c>
      <c r="D47" s="35">
        <f>'Complément Ific Aviq'!C30</f>
        <v>3518.5392550480346</v>
      </c>
      <c r="E47" s="35">
        <f t="shared" si="0"/>
        <v>680.64443186295375</v>
      </c>
      <c r="F47" s="35">
        <f t="shared" si="9"/>
        <v>-544.06152955619154</v>
      </c>
      <c r="G47" s="36">
        <v>16</v>
      </c>
      <c r="H47" s="37"/>
      <c r="I47" s="73"/>
      <c r="J47" s="129">
        <f t="shared" si="1"/>
        <v>0</v>
      </c>
      <c r="K47" s="35">
        <f t="shared" si="2"/>
        <v>0</v>
      </c>
      <c r="L47" s="108"/>
      <c r="N47" s="36">
        <v>16</v>
      </c>
      <c r="O47" s="61">
        <f>Ific!M29-'RGB1'!M75</f>
        <v>1408.4979669973545</v>
      </c>
      <c r="P47" s="35">
        <f>'Complément Ific Aviq'!C30</f>
        <v>3518.5392550480346</v>
      </c>
      <c r="Q47" s="35">
        <f t="shared" si="3"/>
        <v>2110.0412880506801</v>
      </c>
      <c r="R47" s="35">
        <f t="shared" si="10"/>
        <v>-151.37544372180537</v>
      </c>
      <c r="S47" s="36">
        <v>16</v>
      </c>
      <c r="T47" s="44"/>
      <c r="U47" s="73"/>
      <c r="V47" s="129">
        <f t="shared" si="4"/>
        <v>0</v>
      </c>
      <c r="W47" s="35">
        <f t="shared" si="5"/>
        <v>0</v>
      </c>
      <c r="X47" s="126"/>
      <c r="Z47" s="36">
        <v>16</v>
      </c>
      <c r="AA47" s="61">
        <f>Ific!M29-'RGB1'!M123</f>
        <v>-47.539570314664161</v>
      </c>
      <c r="AB47" s="35">
        <f>'Complément Ific Aviq'!C30</f>
        <v>3518.5392550480346</v>
      </c>
      <c r="AC47" s="35">
        <f t="shared" si="6"/>
        <v>3518.5392550480346</v>
      </c>
      <c r="AD47" s="35">
        <f t="shared" si="11"/>
        <v>-156.07412218311629</v>
      </c>
      <c r="AE47" s="36">
        <v>16</v>
      </c>
      <c r="AF47" s="32"/>
      <c r="AG47" s="73"/>
      <c r="AH47" s="129">
        <f t="shared" si="7"/>
        <v>0</v>
      </c>
      <c r="AI47" s="35">
        <f t="shared" si="8"/>
        <v>0</v>
      </c>
      <c r="AJ47" s="108"/>
      <c r="AK47" s="126"/>
      <c r="AL47" s="126"/>
      <c r="AN47" s="126"/>
      <c r="AP47" s="135"/>
      <c r="AQ47" s="108"/>
      <c r="AR47" s="126"/>
      <c r="AS47" s="126"/>
      <c r="AU47" s="126"/>
      <c r="AW47" s="135"/>
      <c r="AX47" s="108"/>
      <c r="AY47" s="126"/>
      <c r="AZ47" s="126"/>
      <c r="BB47" s="126"/>
      <c r="BD47" s="135"/>
      <c r="BE47" s="108"/>
      <c r="BF47" s="126"/>
      <c r="BG47" s="126"/>
      <c r="BI47" s="126"/>
    </row>
    <row r="48" spans="2:61" ht="14.4" x14ac:dyDescent="0.3">
      <c r="B48" s="36">
        <v>17</v>
      </c>
      <c r="C48" s="61">
        <f>Ific!M30-'RGB1'!M28</f>
        <v>3131.7704649061634</v>
      </c>
      <c r="D48" s="35">
        <f>'Complément Ific Aviq'!C31</f>
        <v>3703.6957518133677</v>
      </c>
      <c r="E48" s="35">
        <f t="shared" si="0"/>
        <v>571.92528690720428</v>
      </c>
      <c r="F48" s="35">
        <f t="shared" si="9"/>
        <v>-108.71914495574947</v>
      </c>
      <c r="G48" s="36">
        <v>17</v>
      </c>
      <c r="H48" s="37"/>
      <c r="I48" s="73"/>
      <c r="J48" s="129">
        <f t="shared" si="1"/>
        <v>0</v>
      </c>
      <c r="K48" s="35">
        <f t="shared" si="2"/>
        <v>0</v>
      </c>
      <c r="L48" s="108"/>
      <c r="N48" s="36">
        <v>17</v>
      </c>
      <c r="O48" s="61">
        <f>Ific!M30-'RGB1'!M76</f>
        <v>1309.6875228840217</v>
      </c>
      <c r="P48" s="35">
        <f>'Complément Ific Aviq'!C31</f>
        <v>3703.6957518133677</v>
      </c>
      <c r="Q48" s="35">
        <f t="shared" si="3"/>
        <v>2394.0082289293459</v>
      </c>
      <c r="R48" s="35">
        <f t="shared" si="10"/>
        <v>283.96694087866581</v>
      </c>
      <c r="S48" s="36">
        <v>17</v>
      </c>
      <c r="T48" s="44"/>
      <c r="U48" s="73"/>
      <c r="V48" s="129">
        <f t="shared" si="4"/>
        <v>0</v>
      </c>
      <c r="W48" s="35">
        <f t="shared" si="5"/>
        <v>0</v>
      </c>
      <c r="X48" s="126"/>
      <c r="Z48" s="36">
        <v>17</v>
      </c>
      <c r="AA48" s="61">
        <f>Ific!M30-'RGB1'!M124</f>
        <v>-189.19090628132108</v>
      </c>
      <c r="AB48" s="35">
        <f>'Complément Ific Aviq'!C31</f>
        <v>3703.6957518133677</v>
      </c>
      <c r="AC48" s="35">
        <f t="shared" si="6"/>
        <v>3703.6957518133677</v>
      </c>
      <c r="AD48" s="35">
        <f t="shared" si="11"/>
        <v>185.15649676533303</v>
      </c>
      <c r="AE48" s="36">
        <v>17</v>
      </c>
      <c r="AF48" s="32"/>
      <c r="AG48" s="73"/>
      <c r="AH48" s="129">
        <f t="shared" si="7"/>
        <v>0</v>
      </c>
      <c r="AI48" s="35">
        <f t="shared" si="8"/>
        <v>0</v>
      </c>
      <c r="AJ48" s="108"/>
      <c r="AK48" s="126"/>
      <c r="AL48" s="126"/>
      <c r="AN48" s="126"/>
      <c r="AP48" s="135"/>
      <c r="AQ48" s="108"/>
      <c r="AR48" s="126"/>
      <c r="AS48" s="126"/>
      <c r="AU48" s="126"/>
      <c r="AW48" s="135"/>
      <c r="AX48" s="108"/>
      <c r="AY48" s="126"/>
      <c r="AZ48" s="126"/>
      <c r="BB48" s="126"/>
      <c r="BD48" s="135"/>
      <c r="BE48" s="108"/>
      <c r="BF48" s="126"/>
      <c r="BG48" s="126"/>
      <c r="BI48" s="126"/>
    </row>
    <row r="49" spans="2:61" ht="14.4" x14ac:dyDescent="0.3">
      <c r="B49" s="36">
        <v>18</v>
      </c>
      <c r="C49" s="61">
        <f>Ific!M31-'RGB1'!M29</f>
        <v>3357.7239972176612</v>
      </c>
      <c r="D49" s="35">
        <f>'Complément Ific Aviq'!C32</f>
        <v>3909.9970241129126</v>
      </c>
      <c r="E49" s="35">
        <f t="shared" si="0"/>
        <v>552.27302689525141</v>
      </c>
      <c r="F49" s="35">
        <f t="shared" si="9"/>
        <v>-19.652260011952876</v>
      </c>
      <c r="G49" s="36">
        <v>18</v>
      </c>
      <c r="H49" s="37"/>
      <c r="I49" s="73"/>
      <c r="J49" s="129">
        <f t="shared" si="1"/>
        <v>0</v>
      </c>
      <c r="K49" s="35">
        <f t="shared" si="2"/>
        <v>0</v>
      </c>
      <c r="L49" s="108"/>
      <c r="N49" s="36">
        <v>18</v>
      </c>
      <c r="O49" s="61">
        <f>Ific!M31-'RGB1'!M77</f>
        <v>1187.5218828893267</v>
      </c>
      <c r="P49" s="35">
        <f>'Complément Ific Aviq'!C32</f>
        <v>3909.9970241129126</v>
      </c>
      <c r="Q49" s="35">
        <f t="shared" si="3"/>
        <v>2722.475141223586</v>
      </c>
      <c r="R49" s="35">
        <f t="shared" si="10"/>
        <v>328.46691229424005</v>
      </c>
      <c r="S49" s="36">
        <v>18</v>
      </c>
      <c r="T49" s="44"/>
      <c r="U49" s="73"/>
      <c r="V49" s="129">
        <f t="shared" si="4"/>
        <v>0</v>
      </c>
      <c r="W49" s="35">
        <f t="shared" si="5"/>
        <v>0</v>
      </c>
      <c r="X49" s="126"/>
      <c r="Z49" s="36">
        <v>18</v>
      </c>
      <c r="AA49" s="61">
        <f>Ific!M31-'RGB1'!M125</f>
        <v>-354.1974381293694</v>
      </c>
      <c r="AB49" s="35">
        <f>'Complément Ific Aviq'!C32</f>
        <v>3909.9970241129126</v>
      </c>
      <c r="AC49" s="35">
        <f t="shared" si="6"/>
        <v>3909.9970241129126</v>
      </c>
      <c r="AD49" s="35">
        <f t="shared" si="11"/>
        <v>206.30127229954496</v>
      </c>
      <c r="AE49" s="36">
        <v>18</v>
      </c>
      <c r="AF49" s="32"/>
      <c r="AG49" s="73"/>
      <c r="AH49" s="129">
        <f t="shared" si="7"/>
        <v>0</v>
      </c>
      <c r="AI49" s="35">
        <f t="shared" si="8"/>
        <v>0</v>
      </c>
      <c r="AJ49" s="108"/>
      <c r="AK49" s="126"/>
      <c r="AL49" s="126"/>
      <c r="AN49" s="126"/>
      <c r="AP49" s="135"/>
      <c r="AQ49" s="108"/>
      <c r="AR49" s="126"/>
      <c r="AS49" s="126"/>
      <c r="AU49" s="126"/>
      <c r="AW49" s="135"/>
      <c r="AX49" s="108"/>
      <c r="AY49" s="126"/>
      <c r="AZ49" s="126"/>
      <c r="BB49" s="126"/>
      <c r="BD49" s="135"/>
      <c r="BE49" s="108"/>
      <c r="BF49" s="126"/>
      <c r="BG49" s="126"/>
      <c r="BI49" s="126"/>
    </row>
    <row r="50" spans="2:61" ht="14.4" x14ac:dyDescent="0.3">
      <c r="B50" s="36">
        <v>19</v>
      </c>
      <c r="C50" s="61">
        <f>Ific!M32-'RGB1'!M30</f>
        <v>3204.4296124166431</v>
      </c>
      <c r="D50" s="35">
        <f>'Complément Ific Aviq'!C33</f>
        <v>3616.4082964124673</v>
      </c>
      <c r="E50" s="35">
        <f t="shared" si="0"/>
        <v>411.97868399582421</v>
      </c>
      <c r="F50" s="35">
        <f t="shared" si="9"/>
        <v>-140.29434289942719</v>
      </c>
      <c r="G50" s="36">
        <v>19</v>
      </c>
      <c r="H50" s="37"/>
      <c r="I50" s="73"/>
      <c r="J50" s="129">
        <f t="shared" si="1"/>
        <v>0</v>
      </c>
      <c r="K50" s="35">
        <f t="shared" si="2"/>
        <v>0</v>
      </c>
      <c r="L50" s="108"/>
      <c r="N50" s="36">
        <v>19</v>
      </c>
      <c r="O50" s="61">
        <f>Ific!M32-'RGB1'!M78</f>
        <v>1043.6594041173084</v>
      </c>
      <c r="P50" s="35">
        <f>'Complément Ific Aviq'!C33</f>
        <v>3616.4082964124673</v>
      </c>
      <c r="Q50" s="35">
        <f t="shared" si="3"/>
        <v>2572.7488922951588</v>
      </c>
      <c r="R50" s="35">
        <f t="shared" si="10"/>
        <v>-149.72624892842714</v>
      </c>
      <c r="S50" s="36">
        <v>19</v>
      </c>
      <c r="T50" s="44"/>
      <c r="U50" s="73"/>
      <c r="V50" s="129">
        <f t="shared" si="4"/>
        <v>0</v>
      </c>
      <c r="W50" s="35">
        <f t="shared" si="5"/>
        <v>0</v>
      </c>
      <c r="X50" s="126"/>
      <c r="Z50" s="36">
        <v>19</v>
      </c>
      <c r="AA50" s="61">
        <f>Ific!M32-'RGB1'!M126</f>
        <v>-540.90080875469721</v>
      </c>
      <c r="AB50" s="35">
        <f>'Complément Ific Aviq'!C33</f>
        <v>3616.4082964124673</v>
      </c>
      <c r="AC50" s="35">
        <f t="shared" si="6"/>
        <v>3616.4082964124673</v>
      </c>
      <c r="AD50" s="35">
        <f t="shared" si="11"/>
        <v>-293.58872770044536</v>
      </c>
      <c r="AE50" s="36">
        <v>19</v>
      </c>
      <c r="AF50" s="32"/>
      <c r="AG50" s="73"/>
      <c r="AH50" s="129">
        <f t="shared" si="7"/>
        <v>0</v>
      </c>
      <c r="AI50" s="35">
        <f t="shared" si="8"/>
        <v>0</v>
      </c>
      <c r="AJ50" s="108"/>
      <c r="AK50" s="126"/>
      <c r="AL50" s="126"/>
      <c r="AN50" s="126"/>
      <c r="AP50" s="135"/>
      <c r="AQ50" s="108"/>
      <c r="AR50" s="126"/>
      <c r="AS50" s="126"/>
      <c r="AU50" s="126"/>
      <c r="AW50" s="135"/>
      <c r="AX50" s="108"/>
      <c r="AY50" s="126"/>
      <c r="AZ50" s="126"/>
      <c r="BB50" s="126"/>
      <c r="BD50" s="135"/>
      <c r="BE50" s="108"/>
      <c r="BF50" s="126"/>
      <c r="BG50" s="126"/>
      <c r="BI50" s="126"/>
    </row>
    <row r="51" spans="2:61" ht="14.4" x14ac:dyDescent="0.3">
      <c r="B51" s="36">
        <v>20</v>
      </c>
      <c r="C51" s="61">
        <f>Ific!M33-'RGB1'!M31</f>
        <v>3031.0621968359774</v>
      </c>
      <c r="D51" s="35">
        <f>'Complément Ific Aviq'!C34</f>
        <v>3302.5595687120199</v>
      </c>
      <c r="E51" s="35">
        <f t="shared" si="0"/>
        <v>271.49737187604251</v>
      </c>
      <c r="F51" s="35">
        <f t="shared" si="9"/>
        <v>-140.48131211978171</v>
      </c>
      <c r="G51" s="36">
        <v>20</v>
      </c>
      <c r="H51" s="37"/>
      <c r="I51" s="73"/>
      <c r="J51" s="129">
        <f t="shared" si="1"/>
        <v>0</v>
      </c>
      <c r="K51" s="35">
        <f t="shared" si="2"/>
        <v>0</v>
      </c>
      <c r="L51" s="108"/>
      <c r="M51" s="126"/>
      <c r="N51" s="36">
        <v>20</v>
      </c>
      <c r="O51" s="61">
        <f>Ific!M33-'RGB1'!M79</f>
        <v>879.72389456565725</v>
      </c>
      <c r="P51" s="35">
        <f>'Complément Ific Aviq'!C34</f>
        <v>3302.5595687120199</v>
      </c>
      <c r="Q51" s="35">
        <f t="shared" si="3"/>
        <v>2422.8356741463626</v>
      </c>
      <c r="R51" s="35">
        <f t="shared" si="10"/>
        <v>-149.9132181487962</v>
      </c>
      <c r="S51" s="36">
        <v>20</v>
      </c>
      <c r="T51" s="44"/>
      <c r="U51" s="73"/>
      <c r="V51" s="129">
        <f t="shared" si="4"/>
        <v>0</v>
      </c>
      <c r="W51" s="35">
        <f t="shared" si="5"/>
        <v>0</v>
      </c>
      <c r="X51" s="126"/>
      <c r="Z51" s="36">
        <v>20</v>
      </c>
      <c r="AA51" s="61">
        <f>Ific!M33-'RGB1'!M127</f>
        <v>-747.67721015968709</v>
      </c>
      <c r="AB51" s="35">
        <f>'Complément Ific Aviq'!C34</f>
        <v>3302.5595687120199</v>
      </c>
      <c r="AC51" s="35">
        <f t="shared" si="6"/>
        <v>3302.5595687120199</v>
      </c>
      <c r="AD51" s="35">
        <f t="shared" si="11"/>
        <v>-313.8487277004474</v>
      </c>
      <c r="AE51" s="36">
        <v>20</v>
      </c>
      <c r="AF51" s="32"/>
      <c r="AG51" s="73"/>
      <c r="AH51" s="129">
        <f t="shared" si="7"/>
        <v>0</v>
      </c>
      <c r="AI51" s="35">
        <f t="shared" si="8"/>
        <v>0</v>
      </c>
      <c r="AJ51" s="108"/>
      <c r="AK51" s="126"/>
      <c r="AL51" s="126"/>
      <c r="AN51" s="126"/>
      <c r="AP51" s="135"/>
      <c r="AQ51" s="108"/>
      <c r="AR51" s="126"/>
      <c r="AS51" s="126"/>
      <c r="AU51" s="126"/>
      <c r="AW51" s="135"/>
      <c r="AX51" s="108"/>
      <c r="AY51" s="126"/>
      <c r="AZ51" s="126"/>
      <c r="BB51" s="126"/>
      <c r="BD51" s="135"/>
      <c r="BE51" s="108"/>
      <c r="BF51" s="126"/>
      <c r="BG51" s="126"/>
      <c r="BI51" s="126"/>
    </row>
    <row r="52" spans="2:61" ht="14.4" x14ac:dyDescent="0.3">
      <c r="B52" s="36">
        <v>21</v>
      </c>
      <c r="C52" s="61">
        <f>Ific!M34-'RGB1'!M32</f>
        <v>2838.5200272403308</v>
      </c>
      <c r="D52" s="35">
        <f>'Complément Ific Aviq'!C35</f>
        <v>2970.3160654773556</v>
      </c>
      <c r="E52" s="35">
        <f t="shared" si="0"/>
        <v>131.79603823702473</v>
      </c>
      <c r="F52" s="35">
        <f t="shared" si="9"/>
        <v>-139.70133363901778</v>
      </c>
      <c r="G52" s="36">
        <v>21</v>
      </c>
      <c r="H52" s="37"/>
      <c r="I52" s="73"/>
      <c r="J52" s="129">
        <f t="shared" si="1"/>
        <v>0</v>
      </c>
      <c r="K52" s="35">
        <f t="shared" si="2"/>
        <v>0</v>
      </c>
      <c r="L52" s="108"/>
      <c r="N52" s="36">
        <v>21</v>
      </c>
      <c r="O52" s="61">
        <f>Ific!M34-'RGB1'!M80</f>
        <v>696.61363099899609</v>
      </c>
      <c r="P52" s="35">
        <f>'Complément Ific Aviq'!C35</f>
        <v>2970.3160654773556</v>
      </c>
      <c r="Q52" s="35">
        <f t="shared" si="3"/>
        <v>2273.7024344783595</v>
      </c>
      <c r="R52" s="35">
        <f t="shared" si="10"/>
        <v>-149.13323966800317</v>
      </c>
      <c r="S52" s="36">
        <v>21</v>
      </c>
      <c r="T52" s="44"/>
      <c r="U52" s="73"/>
      <c r="V52" s="129">
        <f t="shared" si="4"/>
        <v>0</v>
      </c>
      <c r="W52" s="35">
        <f t="shared" si="5"/>
        <v>0</v>
      </c>
      <c r="X52" s="126"/>
      <c r="Z52" s="36">
        <v>21</v>
      </c>
      <c r="AA52" s="61">
        <f>Ific!M34-'RGB1'!M128</f>
        <v>-1401.8299894750235</v>
      </c>
      <c r="AB52" s="35">
        <f>'Complément Ific Aviq'!C35</f>
        <v>2970.3160654773556</v>
      </c>
      <c r="AC52" s="35">
        <f t="shared" si="6"/>
        <v>2970.3160654773556</v>
      </c>
      <c r="AD52" s="35">
        <f t="shared" si="11"/>
        <v>-332.24350323466433</v>
      </c>
      <c r="AE52" s="36">
        <v>21</v>
      </c>
      <c r="AF52" s="32"/>
      <c r="AG52" s="73"/>
      <c r="AH52" s="129">
        <f t="shared" si="7"/>
        <v>0</v>
      </c>
      <c r="AI52" s="35">
        <f t="shared" si="8"/>
        <v>0</v>
      </c>
      <c r="AJ52" s="108"/>
      <c r="AK52" s="126"/>
      <c r="AL52" s="126"/>
      <c r="AN52" s="126"/>
      <c r="AP52" s="135"/>
      <c r="AQ52" s="108"/>
      <c r="AR52" s="126"/>
      <c r="AS52" s="126"/>
      <c r="AU52" s="126"/>
      <c r="AW52" s="135"/>
      <c r="AX52" s="108"/>
      <c r="AY52" s="126"/>
      <c r="AZ52" s="126"/>
      <c r="BB52" s="126"/>
      <c r="BD52" s="135"/>
      <c r="BE52" s="108"/>
      <c r="BF52" s="126"/>
      <c r="BG52" s="126"/>
      <c r="BI52" s="126"/>
    </row>
    <row r="53" spans="2:61" ht="14.4" x14ac:dyDescent="0.3">
      <c r="B53" s="36">
        <v>22</v>
      </c>
      <c r="C53" s="61">
        <f>Ific!M35-'RGB1'!M33</f>
        <v>2628.9451482223376</v>
      </c>
      <c r="D53" s="35">
        <f>'Complément Ific Aviq'!C36</f>
        <v>2621.1273377768994</v>
      </c>
      <c r="E53" s="35">
        <f t="shared" si="0"/>
        <v>-7.8178104454382265</v>
      </c>
      <c r="F53" s="35">
        <f t="shared" si="9"/>
        <v>-139.61384868246296</v>
      </c>
      <c r="G53" s="36">
        <v>22</v>
      </c>
      <c r="H53" s="37"/>
      <c r="I53" s="73"/>
      <c r="J53" s="129">
        <f t="shared" si="1"/>
        <v>0</v>
      </c>
      <c r="K53" s="35">
        <f t="shared" si="2"/>
        <v>0</v>
      </c>
      <c r="L53" s="108"/>
      <c r="N53" s="36">
        <v>22</v>
      </c>
      <c r="O53" s="61">
        <f>Ific!M35-'RGB1'!M81</f>
        <v>496.47065801000281</v>
      </c>
      <c r="P53" s="35">
        <f>'Complément Ific Aviq'!C36</f>
        <v>2621.1273377768994</v>
      </c>
      <c r="Q53" s="35">
        <f t="shared" si="3"/>
        <v>2124.6566797668966</v>
      </c>
      <c r="R53" s="35">
        <f t="shared" si="10"/>
        <v>-149.04575471146291</v>
      </c>
      <c r="S53" s="36">
        <v>22</v>
      </c>
      <c r="T53" s="44"/>
      <c r="U53" s="73"/>
      <c r="V53" s="129">
        <f t="shared" si="4"/>
        <v>0</v>
      </c>
      <c r="W53" s="35">
        <f t="shared" si="5"/>
        <v>0</v>
      </c>
      <c r="X53" s="126"/>
      <c r="Z53" s="36">
        <v>22</v>
      </c>
      <c r="AA53" s="61">
        <f>Ific!M35-'RGB1'!M129</f>
        <v>-2073.0154782126629</v>
      </c>
      <c r="AB53" s="35">
        <f>'Complément Ific Aviq'!C36</f>
        <v>2621.1273377768994</v>
      </c>
      <c r="AC53" s="35">
        <f t="shared" si="6"/>
        <v>2621.1273377768994</v>
      </c>
      <c r="AD53" s="35">
        <f t="shared" si="11"/>
        <v>-349.18872770045618</v>
      </c>
      <c r="AE53" s="36">
        <v>22</v>
      </c>
      <c r="AF53" s="32"/>
      <c r="AG53" s="73"/>
      <c r="AH53" s="129">
        <f t="shared" si="7"/>
        <v>0</v>
      </c>
      <c r="AI53" s="35">
        <f t="shared" si="8"/>
        <v>0</v>
      </c>
      <c r="AJ53" s="108"/>
      <c r="AK53" s="126"/>
      <c r="AL53" s="126"/>
      <c r="AN53" s="126"/>
      <c r="AP53" s="135"/>
      <c r="AQ53" s="108"/>
      <c r="AR53" s="126"/>
      <c r="AS53" s="126"/>
      <c r="AU53" s="126"/>
      <c r="AW53" s="135"/>
      <c r="AX53" s="108"/>
      <c r="AY53" s="126"/>
      <c r="AZ53" s="126"/>
      <c r="BB53" s="126"/>
      <c r="BD53" s="135"/>
      <c r="BE53" s="108"/>
      <c r="BF53" s="126"/>
      <c r="BG53" s="126"/>
      <c r="BI53" s="126"/>
    </row>
    <row r="54" spans="2:61" ht="14.4" x14ac:dyDescent="0.3">
      <c r="B54" s="36">
        <v>23</v>
      </c>
      <c r="C54" s="61">
        <f>Ific!M36-'RGB1'!M34</f>
        <v>2402.5794035263098</v>
      </c>
      <c r="D54" s="35">
        <f>'Complément Ific Aviq'!C37</f>
        <v>2255.7286100764554</v>
      </c>
      <c r="E54" s="35">
        <f t="shared" si="0"/>
        <v>-146.85079344985434</v>
      </c>
      <c r="F54" s="35">
        <f t="shared" si="9"/>
        <v>-139.03298300441611</v>
      </c>
      <c r="G54" s="36">
        <v>23</v>
      </c>
      <c r="H54" s="37"/>
      <c r="I54" s="73"/>
      <c r="J54" s="129">
        <f t="shared" si="1"/>
        <v>0</v>
      </c>
      <c r="K54" s="35">
        <f t="shared" si="2"/>
        <v>0</v>
      </c>
      <c r="L54" s="108"/>
      <c r="N54" s="36">
        <v>23</v>
      </c>
      <c r="O54" s="61">
        <f>Ific!M36-'RGB1'!M82</f>
        <v>279.53681934298947</v>
      </c>
      <c r="P54" s="35">
        <f>'Complément Ific Aviq'!C37</f>
        <v>2255.7286100764554</v>
      </c>
      <c r="Q54" s="35">
        <f t="shared" si="3"/>
        <v>1976.191790733466</v>
      </c>
      <c r="R54" s="35">
        <f t="shared" si="10"/>
        <v>-148.46488903343061</v>
      </c>
      <c r="S54" s="36">
        <v>23</v>
      </c>
      <c r="T54" s="44"/>
      <c r="U54" s="73"/>
      <c r="V54" s="129">
        <f t="shared" si="4"/>
        <v>0</v>
      </c>
      <c r="W54" s="35">
        <f t="shared" si="5"/>
        <v>0</v>
      </c>
      <c r="X54" s="126"/>
      <c r="Z54" s="36">
        <v>23</v>
      </c>
      <c r="AA54" s="61">
        <f>Ific!M36-'RGB1'!M130</f>
        <v>-2760.9918326283514</v>
      </c>
      <c r="AB54" s="35">
        <f>'Complément Ific Aviq'!C37</f>
        <v>2255.7286100764554</v>
      </c>
      <c r="AC54" s="35">
        <f t="shared" si="6"/>
        <v>2255.7286100764554</v>
      </c>
      <c r="AD54" s="35">
        <f t="shared" si="11"/>
        <v>-365.39872770044394</v>
      </c>
      <c r="AE54" s="36">
        <v>23</v>
      </c>
      <c r="AF54" s="32"/>
      <c r="AG54" s="73"/>
      <c r="AH54" s="129">
        <f t="shared" si="7"/>
        <v>0</v>
      </c>
      <c r="AI54" s="35">
        <f t="shared" si="8"/>
        <v>0</v>
      </c>
      <c r="AJ54" s="108"/>
      <c r="AK54" s="126"/>
      <c r="AL54" s="126"/>
      <c r="AN54" s="126"/>
      <c r="AP54" s="135"/>
      <c r="AQ54" s="108"/>
      <c r="AR54" s="126"/>
      <c r="AS54" s="126"/>
      <c r="AU54" s="126"/>
      <c r="AW54" s="135"/>
      <c r="AX54" s="108"/>
      <c r="AY54" s="126"/>
      <c r="AZ54" s="126"/>
      <c r="BB54" s="126"/>
      <c r="BD54" s="135"/>
      <c r="BE54" s="108"/>
      <c r="BF54" s="126"/>
      <c r="BG54" s="126"/>
      <c r="BI54" s="126"/>
    </row>
    <row r="55" spans="2:61" ht="14.4" x14ac:dyDescent="0.3">
      <c r="B55" s="36">
        <v>24</v>
      </c>
      <c r="C55" s="61">
        <f>Ific!M37-'RGB1'!M35</f>
        <v>2160.7702082993055</v>
      </c>
      <c r="D55" s="35">
        <f>'Complément Ific Aviq'!C38</f>
        <v>1864.7257184865737</v>
      </c>
      <c r="E55" s="35">
        <f t="shared" si="0"/>
        <v>-296.04448981273185</v>
      </c>
      <c r="F55" s="35">
        <f t="shared" si="9"/>
        <v>-149.19369636287752</v>
      </c>
      <c r="G55" s="36">
        <v>24</v>
      </c>
      <c r="H55" s="37"/>
      <c r="I55" s="73"/>
      <c r="J55" s="129">
        <f t="shared" si="1"/>
        <v>0</v>
      </c>
      <c r="K55" s="35">
        <f t="shared" si="2"/>
        <v>0</v>
      </c>
      <c r="L55" s="108"/>
      <c r="N55" s="36">
        <v>24</v>
      </c>
      <c r="O55" s="61">
        <f>Ific!M37-'RGB1'!M83</f>
        <v>47.159530144985183</v>
      </c>
      <c r="P55" s="35">
        <f>'Complément Ific Aviq'!C38</f>
        <v>1864.7257184865737</v>
      </c>
      <c r="Q55" s="35">
        <f t="shared" si="3"/>
        <v>1817.5661883415885</v>
      </c>
      <c r="R55" s="35">
        <f t="shared" si="10"/>
        <v>-158.62560239187746</v>
      </c>
      <c r="S55" s="36">
        <v>24</v>
      </c>
      <c r="T55" s="44"/>
      <c r="U55" s="73"/>
      <c r="V55" s="129">
        <f t="shared" si="4"/>
        <v>0</v>
      </c>
      <c r="W55" s="35">
        <f t="shared" si="5"/>
        <v>0</v>
      </c>
      <c r="X55" s="126"/>
      <c r="Z55" s="36">
        <v>24</v>
      </c>
      <c r="AA55" s="61">
        <f>Ific!M37-'RGB1'!M131</f>
        <v>-3421.6052948279976</v>
      </c>
      <c r="AB55" s="35">
        <f>'Complément Ific Aviq'!C38</f>
        <v>1864.7257184865737</v>
      </c>
      <c r="AC55" s="35">
        <f t="shared" si="6"/>
        <v>1864.7257184865737</v>
      </c>
      <c r="AD55" s="35">
        <f t="shared" si="11"/>
        <v>-391.00289158988176</v>
      </c>
      <c r="AE55" s="36">
        <v>24</v>
      </c>
      <c r="AF55" s="32"/>
      <c r="AG55" s="73"/>
      <c r="AH55" s="129">
        <f t="shared" si="7"/>
        <v>0</v>
      </c>
      <c r="AI55" s="35">
        <f t="shared" si="8"/>
        <v>0</v>
      </c>
      <c r="AJ55" s="108"/>
      <c r="AK55" s="126"/>
      <c r="AL55" s="126"/>
      <c r="AN55" s="126"/>
      <c r="AP55" s="135"/>
      <c r="AQ55" s="108"/>
      <c r="AR55" s="126"/>
      <c r="AS55" s="126"/>
      <c r="AU55" s="126"/>
      <c r="AW55" s="135"/>
      <c r="AX55" s="108"/>
      <c r="AY55" s="126"/>
      <c r="AZ55" s="126"/>
      <c r="BB55" s="126"/>
      <c r="BD55" s="135"/>
      <c r="BE55" s="108"/>
      <c r="BF55" s="126"/>
      <c r="BG55" s="126"/>
      <c r="BI55" s="126"/>
    </row>
    <row r="56" spans="2:61" ht="14.4" x14ac:dyDescent="0.3">
      <c r="B56" s="36">
        <v>25</v>
      </c>
      <c r="C56" s="61">
        <f>Ific!M38-'RGB1'!M36</f>
        <v>1905.2104687516694</v>
      </c>
      <c r="D56" s="35">
        <f>'Complément Ific Aviq'!C39</f>
        <v>1459.5332758282614</v>
      </c>
      <c r="E56" s="35">
        <f t="shared" si="0"/>
        <v>-445.67719292340803</v>
      </c>
      <c r="F56" s="35">
        <f t="shared" si="9"/>
        <v>-149.63270311067618</v>
      </c>
      <c r="G56" s="36">
        <v>25</v>
      </c>
      <c r="H56" s="37"/>
      <c r="I56" s="73"/>
      <c r="J56" s="129">
        <f t="shared" si="1"/>
        <v>0</v>
      </c>
      <c r="K56" s="35">
        <f t="shared" si="2"/>
        <v>0</v>
      </c>
      <c r="L56" s="108"/>
      <c r="N56" s="36">
        <v>25</v>
      </c>
      <c r="O56" s="61">
        <f>Ific!M38-'RGB1'!M84</f>
        <v>-198.968303373651</v>
      </c>
      <c r="P56" s="35">
        <f>'Complément Ific Aviq'!C39</f>
        <v>1459.5332758282614</v>
      </c>
      <c r="Q56" s="35">
        <f t="shared" si="3"/>
        <v>1459.5332758282614</v>
      </c>
      <c r="R56" s="35">
        <f t="shared" si="10"/>
        <v>-358.03291251332712</v>
      </c>
      <c r="S56" s="36">
        <v>25</v>
      </c>
      <c r="T56" s="44"/>
      <c r="U56" s="73"/>
      <c r="V56" s="129">
        <f t="shared" si="4"/>
        <v>0</v>
      </c>
      <c r="W56" s="35">
        <f t="shared" si="5"/>
        <v>0</v>
      </c>
      <c r="X56" s="126"/>
      <c r="Z56" s="36">
        <v>25</v>
      </c>
      <c r="AA56" s="61">
        <f>Ific!M38-'RGB1'!M132</f>
        <v>-4095.9693013483338</v>
      </c>
      <c r="AB56" s="35">
        <f>'Complément Ific Aviq'!C39</f>
        <v>1459.5332758282614</v>
      </c>
      <c r="AC56" s="35">
        <f t="shared" si="6"/>
        <v>1459.5332758282614</v>
      </c>
      <c r="AD56" s="35">
        <f t="shared" si="11"/>
        <v>-405.1924426583123</v>
      </c>
      <c r="AE56" s="36">
        <v>25</v>
      </c>
      <c r="AF56" s="32"/>
      <c r="AG56" s="73"/>
      <c r="AH56" s="129">
        <f t="shared" si="7"/>
        <v>0</v>
      </c>
      <c r="AI56" s="35">
        <f t="shared" si="8"/>
        <v>0</v>
      </c>
      <c r="AJ56" s="108"/>
      <c r="AK56" s="126"/>
      <c r="AL56" s="126"/>
      <c r="AN56" s="126"/>
      <c r="AP56" s="135"/>
      <c r="AQ56" s="108"/>
      <c r="AR56" s="126"/>
      <c r="AS56" s="126"/>
      <c r="AU56" s="126"/>
      <c r="AW56" s="135"/>
      <c r="AX56" s="108"/>
      <c r="AY56" s="126"/>
      <c r="AZ56" s="126"/>
      <c r="BB56" s="126"/>
      <c r="BD56" s="135"/>
      <c r="BE56" s="108"/>
      <c r="BF56" s="126"/>
      <c r="BG56" s="126"/>
      <c r="BI56" s="126"/>
    </row>
    <row r="57" spans="2:61" ht="14.4" x14ac:dyDescent="0.3">
      <c r="B57" s="36">
        <v>26</v>
      </c>
      <c r="C57" s="61">
        <f>Ific!M39-'RGB1'!M37</f>
        <v>2074.0174022963038</v>
      </c>
      <c r="D57" s="35">
        <f>'Complément Ific Aviq'!C40</f>
        <v>1040.9208331699724</v>
      </c>
      <c r="E57" s="35">
        <f t="shared" si="0"/>
        <v>-1033.0965691263314</v>
      </c>
      <c r="F57" s="35">
        <f t="shared" si="9"/>
        <v>-587.41937620292333</v>
      </c>
      <c r="G57" s="36">
        <v>26</v>
      </c>
      <c r="H57" s="37"/>
      <c r="I57" s="73"/>
      <c r="J57" s="129">
        <f t="shared" si="1"/>
        <v>0</v>
      </c>
      <c r="K57" s="35">
        <f t="shared" si="2"/>
        <v>0</v>
      </c>
      <c r="L57" s="108"/>
      <c r="N57" s="36">
        <v>26</v>
      </c>
      <c r="O57" s="61">
        <f>Ific!M39-'RGB1'!M85</f>
        <v>-30.161369829016621</v>
      </c>
      <c r="P57" s="35">
        <f>'Complément Ific Aviq'!C40</f>
        <v>1040.9208331699724</v>
      </c>
      <c r="Q57" s="35">
        <f t="shared" si="3"/>
        <v>1040.9208331699724</v>
      </c>
      <c r="R57" s="35">
        <f t="shared" si="10"/>
        <v>-418.61244265828896</v>
      </c>
      <c r="S57" s="36">
        <v>26</v>
      </c>
      <c r="T57" s="44"/>
      <c r="U57" s="73"/>
      <c r="V57" s="129">
        <f t="shared" si="4"/>
        <v>0</v>
      </c>
      <c r="W57" s="35">
        <f t="shared" si="5"/>
        <v>0</v>
      </c>
      <c r="X57" s="126"/>
      <c r="Z57" s="36">
        <v>26</v>
      </c>
      <c r="AA57" s="61">
        <f>Ific!M39-'RGB1'!M133</f>
        <v>-3927.1623678036995</v>
      </c>
      <c r="AB57" s="35">
        <f>'Complément Ific Aviq'!C40</f>
        <v>1040.9208331699724</v>
      </c>
      <c r="AC57" s="35">
        <f t="shared" si="6"/>
        <v>1040.9208331699724</v>
      </c>
      <c r="AD57" s="35">
        <f t="shared" si="11"/>
        <v>-418.61244265828896</v>
      </c>
      <c r="AE57" s="36">
        <v>26</v>
      </c>
      <c r="AF57" s="32"/>
      <c r="AG57" s="73"/>
      <c r="AH57" s="129">
        <f t="shared" si="7"/>
        <v>0</v>
      </c>
      <c r="AI57" s="35">
        <f t="shared" si="8"/>
        <v>0</v>
      </c>
      <c r="AJ57" s="108"/>
      <c r="AK57" s="126"/>
      <c r="AL57" s="126"/>
      <c r="AN57" s="126"/>
      <c r="AP57" s="135"/>
      <c r="AQ57" s="108"/>
      <c r="AR57" s="126"/>
      <c r="AS57" s="126"/>
      <c r="AU57" s="126"/>
      <c r="AW57" s="135"/>
      <c r="AX57" s="108"/>
      <c r="AY57" s="126"/>
      <c r="AZ57" s="126"/>
      <c r="BB57" s="126"/>
      <c r="BD57" s="135"/>
      <c r="BE57" s="108"/>
      <c r="BF57" s="126"/>
      <c r="BG57" s="126"/>
      <c r="BI57" s="126"/>
    </row>
    <row r="58" spans="2:61" ht="14.4" x14ac:dyDescent="0.3">
      <c r="B58" s="36">
        <v>27</v>
      </c>
      <c r="C58" s="61">
        <f>Ific!M40-'RGB1'!M38</f>
        <v>2230.4212066673208</v>
      </c>
      <c r="D58" s="35">
        <f>'Complément Ific Aviq'!C41</f>
        <v>610.39839051166007</v>
      </c>
      <c r="E58" s="35">
        <f t="shared" si="0"/>
        <v>-1620.0228161556606</v>
      </c>
      <c r="F58" s="35">
        <f t="shared" si="9"/>
        <v>-586.92624702932926</v>
      </c>
      <c r="G58" s="36">
        <v>27</v>
      </c>
      <c r="H58" s="37"/>
      <c r="I58" s="73"/>
      <c r="J58" s="129">
        <f t="shared" si="1"/>
        <v>0</v>
      </c>
      <c r="K58" s="35">
        <f t="shared" si="2"/>
        <v>0</v>
      </c>
      <c r="L58" s="108"/>
      <c r="N58" s="36">
        <v>27</v>
      </c>
      <c r="O58" s="61">
        <f>Ific!M40-'RGB1'!M86</f>
        <v>126.24243454200041</v>
      </c>
      <c r="P58" s="35">
        <f>'Complément Ific Aviq'!C41</f>
        <v>610.39839051166007</v>
      </c>
      <c r="Q58" s="35">
        <f t="shared" si="3"/>
        <v>484.15595596965966</v>
      </c>
      <c r="R58" s="35">
        <f t="shared" si="10"/>
        <v>-556.76487720031275</v>
      </c>
      <c r="S58" s="36">
        <v>27</v>
      </c>
      <c r="T58" s="44"/>
      <c r="U58" s="73"/>
      <c r="V58" s="129">
        <f t="shared" si="4"/>
        <v>0</v>
      </c>
      <c r="W58" s="35">
        <f t="shared" si="5"/>
        <v>0</v>
      </c>
      <c r="X58" s="126"/>
      <c r="Z58" s="36">
        <v>27</v>
      </c>
      <c r="AA58" s="61">
        <f>Ific!M40-'RGB1'!M134</f>
        <v>-3770.7585634326824</v>
      </c>
      <c r="AB58" s="35">
        <f>'Complément Ific Aviq'!C41</f>
        <v>610.39839051166007</v>
      </c>
      <c r="AC58" s="35">
        <f t="shared" si="6"/>
        <v>610.39839051166007</v>
      </c>
      <c r="AD58" s="35">
        <f t="shared" si="11"/>
        <v>-430.52244265831234</v>
      </c>
      <c r="AE58" s="36">
        <v>27</v>
      </c>
      <c r="AF58" s="32"/>
      <c r="AG58" s="73"/>
      <c r="AH58" s="129">
        <f t="shared" si="7"/>
        <v>0</v>
      </c>
      <c r="AI58" s="35">
        <f t="shared" si="8"/>
        <v>0</v>
      </c>
      <c r="AJ58" s="108"/>
      <c r="AK58" s="126"/>
      <c r="AL58" s="126"/>
      <c r="AN58" s="126"/>
      <c r="AP58" s="135"/>
      <c r="AQ58" s="108"/>
      <c r="AR58" s="126"/>
      <c r="AS58" s="126"/>
      <c r="AU58" s="126"/>
      <c r="AW58" s="135"/>
      <c r="AX58" s="108"/>
      <c r="AY58" s="126"/>
      <c r="AZ58" s="126"/>
      <c r="BB58" s="126"/>
      <c r="BD58" s="135"/>
      <c r="BE58" s="108"/>
      <c r="BF58" s="126"/>
      <c r="BG58" s="126"/>
      <c r="BI58" s="126"/>
    </row>
    <row r="59" spans="2:61" ht="14.4" x14ac:dyDescent="0.3">
      <c r="B59" s="36">
        <v>28</v>
      </c>
      <c r="C59" s="61">
        <f>Ific!M41-'RGB1'!M39</f>
        <v>2375.1819622039766</v>
      </c>
      <c r="D59" s="35">
        <f>'Complément Ific Aviq'!C42</f>
        <v>168.21117231915392</v>
      </c>
      <c r="E59" s="35">
        <f t="shared" si="0"/>
        <v>-2206.9707898848228</v>
      </c>
      <c r="F59" s="35">
        <f t="shared" si="9"/>
        <v>-586.94797372916219</v>
      </c>
      <c r="G59" s="36">
        <v>28</v>
      </c>
      <c r="H59" s="37"/>
      <c r="I59" s="73"/>
      <c r="J59" s="129">
        <f t="shared" si="1"/>
        <v>0</v>
      </c>
      <c r="K59" s="35">
        <f t="shared" si="2"/>
        <v>0</v>
      </c>
      <c r="L59" s="108"/>
      <c r="N59" s="36">
        <v>28</v>
      </c>
      <c r="O59" s="61">
        <f>Ific!M41-'RGB1'!M87</f>
        <v>271.00319007865619</v>
      </c>
      <c r="P59" s="35">
        <f>'Complément Ific Aviq'!C42</f>
        <v>168.21117231915392</v>
      </c>
      <c r="Q59" s="35">
        <f t="shared" si="3"/>
        <v>-102.79201775950227</v>
      </c>
      <c r="R59" s="35">
        <f t="shared" si="10"/>
        <v>-586.94797372916196</v>
      </c>
      <c r="S59" s="36">
        <v>28</v>
      </c>
      <c r="T59" s="44"/>
      <c r="U59" s="73"/>
      <c r="V59" s="129">
        <f t="shared" si="4"/>
        <v>0</v>
      </c>
      <c r="W59" s="35">
        <f t="shared" si="5"/>
        <v>0</v>
      </c>
      <c r="X59" s="126"/>
      <c r="Z59" s="36">
        <v>28</v>
      </c>
      <c r="AA59" s="61">
        <f>Ific!M41-'RGB1'!M135</f>
        <v>-3625.9978078960266</v>
      </c>
      <c r="AB59" s="35">
        <f>'Complément Ific Aviq'!C42</f>
        <v>168.21117231915392</v>
      </c>
      <c r="AC59" s="35">
        <f t="shared" si="6"/>
        <v>168.21117231915392</v>
      </c>
      <c r="AD59" s="35">
        <f t="shared" si="11"/>
        <v>-442.18721819250618</v>
      </c>
      <c r="AE59" s="36">
        <v>28</v>
      </c>
      <c r="AF59" s="32"/>
      <c r="AG59" s="73"/>
      <c r="AH59" s="129">
        <f t="shared" si="7"/>
        <v>0</v>
      </c>
      <c r="AI59" s="35">
        <f t="shared" si="8"/>
        <v>0</v>
      </c>
      <c r="AJ59" s="108"/>
      <c r="AK59" s="126"/>
      <c r="AL59" s="126"/>
      <c r="AN59" s="126"/>
      <c r="AP59" s="135"/>
      <c r="AQ59" s="108"/>
      <c r="AR59" s="126"/>
      <c r="AS59" s="126"/>
      <c r="AU59" s="126"/>
      <c r="AW59" s="135"/>
      <c r="AX59" s="108"/>
      <c r="AY59" s="126"/>
      <c r="AZ59" s="126"/>
      <c r="BB59" s="126"/>
      <c r="BD59" s="135"/>
      <c r="BE59" s="108"/>
      <c r="BF59" s="126"/>
      <c r="BG59" s="126"/>
      <c r="BI59" s="126"/>
    </row>
    <row r="60" spans="2:61" ht="14.4" x14ac:dyDescent="0.3">
      <c r="B60" s="36">
        <v>29</v>
      </c>
      <c r="C60" s="61">
        <f>Ific!M42-'RGB1'!M40</f>
        <v>2509.8889277976268</v>
      </c>
      <c r="D60" s="35">
        <f>'Complément Ific Aviq'!C43</f>
        <v>0</v>
      </c>
      <c r="E60" s="35">
        <f t="shared" si="0"/>
        <v>-2509.8889277976268</v>
      </c>
      <c r="F60" s="35">
        <f t="shared" si="9"/>
        <v>-302.91813791280401</v>
      </c>
      <c r="G60" s="36">
        <v>29</v>
      </c>
      <c r="H60" s="37"/>
      <c r="I60" s="73"/>
      <c r="J60" s="129">
        <f t="shared" si="1"/>
        <v>0</v>
      </c>
      <c r="K60" s="35">
        <f t="shared" si="2"/>
        <v>0</v>
      </c>
      <c r="L60" s="108"/>
      <c r="N60" s="36">
        <v>29</v>
      </c>
      <c r="O60" s="61">
        <f>Ific!M42-'RGB1'!M88</f>
        <v>405.71015567230643</v>
      </c>
      <c r="P60" s="35">
        <f>'Complément Ific Aviq'!C43</f>
        <v>0</v>
      </c>
      <c r="Q60" s="35">
        <f t="shared" si="3"/>
        <v>-405.71015567230643</v>
      </c>
      <c r="R60" s="35">
        <f t="shared" si="10"/>
        <v>-302.91813791280413</v>
      </c>
      <c r="S60" s="36">
        <v>29</v>
      </c>
      <c r="T60" s="44"/>
      <c r="U60" s="73"/>
      <c r="V60" s="129">
        <f t="shared" si="4"/>
        <v>0</v>
      </c>
      <c r="W60" s="35">
        <f t="shared" si="5"/>
        <v>0</v>
      </c>
      <c r="X60" s="126"/>
      <c r="Z60" s="36">
        <v>29</v>
      </c>
      <c r="AA60" s="61">
        <f>Ific!M42-'RGB1'!M136</f>
        <v>-3491.2908423023764</v>
      </c>
      <c r="AB60" s="35">
        <f>'Complément Ific Aviq'!C43</f>
        <v>0</v>
      </c>
      <c r="AC60" s="35">
        <f t="shared" si="6"/>
        <v>0</v>
      </c>
      <c r="AD60" s="35">
        <f t="shared" si="11"/>
        <v>-168.21117231915392</v>
      </c>
      <c r="AE60" s="36">
        <v>29</v>
      </c>
      <c r="AF60" s="32"/>
      <c r="AG60" s="73"/>
      <c r="AH60" s="129">
        <f t="shared" si="7"/>
        <v>0</v>
      </c>
      <c r="AI60" s="35">
        <f t="shared" si="8"/>
        <v>0</v>
      </c>
      <c r="AJ60" s="108"/>
      <c r="AK60" s="126"/>
      <c r="AL60" s="126"/>
      <c r="AN60" s="126"/>
      <c r="AP60" s="135"/>
      <c r="AQ60" s="108"/>
      <c r="AR60" s="126"/>
      <c r="AS60" s="126"/>
      <c r="AU60" s="126"/>
      <c r="AW60" s="135"/>
      <c r="AX60" s="108"/>
      <c r="AY60" s="126"/>
      <c r="AZ60" s="126"/>
      <c r="BB60" s="126"/>
      <c r="BD60" s="135"/>
      <c r="BE60" s="108"/>
      <c r="BF60" s="126"/>
      <c r="BG60" s="126"/>
      <c r="BI60" s="126"/>
    </row>
    <row r="61" spans="2:61" ht="14.4" x14ac:dyDescent="0.3">
      <c r="B61" s="36">
        <v>30</v>
      </c>
      <c r="C61" s="61">
        <f>Ific!M43-'RGB1'!M41</f>
        <v>2634.334808810323</v>
      </c>
      <c r="D61" s="35">
        <f>'Complément Ific Aviq'!C44</f>
        <v>0</v>
      </c>
      <c r="E61" s="35">
        <f t="shared" si="0"/>
        <v>-2634.334808810323</v>
      </c>
      <c r="F61" s="35">
        <f t="shared" si="9"/>
        <v>-124.44588101269619</v>
      </c>
      <c r="G61" s="36">
        <v>30</v>
      </c>
      <c r="H61" s="37"/>
      <c r="I61" s="73"/>
      <c r="J61" s="129">
        <f t="shared" si="1"/>
        <v>0</v>
      </c>
      <c r="K61" s="35">
        <f t="shared" si="2"/>
        <v>0</v>
      </c>
      <c r="L61" s="108"/>
      <c r="N61" s="36">
        <v>30</v>
      </c>
      <c r="O61" s="61">
        <f>Ific!M43-'RGB1'!M89</f>
        <v>530.15603668500262</v>
      </c>
      <c r="P61" s="35">
        <f>'Complément Ific Aviq'!C44</f>
        <v>0</v>
      </c>
      <c r="Q61" s="35">
        <f t="shared" si="3"/>
        <v>-530.15603668500262</v>
      </c>
      <c r="R61" s="35">
        <f t="shared" si="10"/>
        <v>-124.44588101269619</v>
      </c>
      <c r="S61" s="36">
        <v>30</v>
      </c>
      <c r="T61" s="44"/>
      <c r="U61" s="73"/>
      <c r="V61" s="129">
        <f t="shared" si="4"/>
        <v>0</v>
      </c>
      <c r="W61" s="35">
        <f t="shared" si="5"/>
        <v>0</v>
      </c>
      <c r="X61" s="126"/>
      <c r="Z61" s="36">
        <v>30</v>
      </c>
      <c r="AA61" s="61">
        <f>Ific!M43-'RGB1'!M137</f>
        <v>-3366.8449612896802</v>
      </c>
      <c r="AB61" s="35">
        <f>'Complément Ific Aviq'!C44</f>
        <v>0</v>
      </c>
      <c r="AC61" s="35">
        <f t="shared" si="6"/>
        <v>0</v>
      </c>
      <c r="AD61" s="35">
        <f t="shared" si="11"/>
        <v>0</v>
      </c>
      <c r="AE61" s="36">
        <v>30</v>
      </c>
      <c r="AF61" s="32"/>
      <c r="AG61" s="73"/>
      <c r="AH61" s="129">
        <f t="shared" si="7"/>
        <v>0</v>
      </c>
      <c r="AI61" s="35">
        <f t="shared" si="8"/>
        <v>0</v>
      </c>
      <c r="AJ61" s="108"/>
      <c r="AK61" s="126"/>
      <c r="AL61" s="126"/>
      <c r="AN61" s="126"/>
      <c r="AP61" s="135"/>
      <c r="AQ61" s="108"/>
      <c r="AR61" s="126"/>
      <c r="AS61" s="126"/>
      <c r="AU61" s="126"/>
      <c r="AW61" s="135"/>
      <c r="AX61" s="108"/>
      <c r="AY61" s="126"/>
      <c r="AZ61" s="126"/>
      <c r="BB61" s="126"/>
      <c r="BD61" s="135"/>
      <c r="BE61" s="108"/>
      <c r="BF61" s="126"/>
      <c r="BG61" s="126"/>
      <c r="BI61" s="126"/>
    </row>
    <row r="62" spans="2:61" ht="14.4" x14ac:dyDescent="0.3">
      <c r="B62" s="36">
        <v>31</v>
      </c>
      <c r="C62" s="61">
        <f>Ific!M44-'RGB1'!M42</f>
        <v>2749.9015694953123</v>
      </c>
      <c r="D62" s="35">
        <f>'Complément Ific Aviq'!C45</f>
        <v>0</v>
      </c>
      <c r="E62" s="35">
        <f t="shared" si="0"/>
        <v>-2749.9015694953123</v>
      </c>
      <c r="F62" s="35">
        <f t="shared" si="9"/>
        <v>-115.56676068498928</v>
      </c>
      <c r="G62" s="36">
        <v>31</v>
      </c>
      <c r="H62" s="37"/>
      <c r="I62" s="73"/>
      <c r="J62" s="129">
        <f t="shared" si="1"/>
        <v>0</v>
      </c>
      <c r="K62" s="35">
        <f t="shared" si="2"/>
        <v>0</v>
      </c>
      <c r="L62" s="108"/>
      <c r="N62" s="36">
        <v>31</v>
      </c>
      <c r="O62" s="61">
        <f>Ific!M44-'RGB1'!M90</f>
        <v>645.72279736999189</v>
      </c>
      <c r="P62" s="35">
        <f>'Complément Ific Aviq'!C45</f>
        <v>0</v>
      </c>
      <c r="Q62" s="35">
        <f t="shared" si="3"/>
        <v>-645.72279736999189</v>
      </c>
      <c r="R62" s="35">
        <f t="shared" si="10"/>
        <v>-115.56676068498928</v>
      </c>
      <c r="S62" s="36">
        <v>31</v>
      </c>
      <c r="T62" s="44"/>
      <c r="U62" s="73"/>
      <c r="V62" s="129">
        <f t="shared" si="4"/>
        <v>0</v>
      </c>
      <c r="W62" s="35">
        <f t="shared" si="5"/>
        <v>0</v>
      </c>
      <c r="X62" s="126"/>
      <c r="Z62" s="36">
        <v>31</v>
      </c>
      <c r="AA62" s="61">
        <f>Ific!M44-'RGB1'!M138</f>
        <v>-3251.2782006046909</v>
      </c>
      <c r="AB62" s="35">
        <f>'Complément Ific Aviq'!C45</f>
        <v>0</v>
      </c>
      <c r="AC62" s="35">
        <f t="shared" si="6"/>
        <v>0</v>
      </c>
      <c r="AD62" s="35">
        <f t="shared" si="11"/>
        <v>0</v>
      </c>
      <c r="AE62" s="36">
        <v>31</v>
      </c>
      <c r="AF62" s="32"/>
      <c r="AG62" s="73"/>
      <c r="AH62" s="129">
        <f t="shared" si="7"/>
        <v>0</v>
      </c>
      <c r="AI62" s="35">
        <f t="shared" si="8"/>
        <v>0</v>
      </c>
      <c r="AJ62" s="108"/>
      <c r="AK62" s="126"/>
      <c r="AL62" s="126"/>
      <c r="AN62" s="126"/>
      <c r="AP62" s="135"/>
      <c r="AQ62" s="108"/>
      <c r="AR62" s="126"/>
      <c r="AS62" s="126"/>
      <c r="AU62" s="126"/>
      <c r="AW62" s="135"/>
      <c r="AX62" s="108"/>
      <c r="AY62" s="126"/>
      <c r="AZ62" s="126"/>
      <c r="BB62" s="126"/>
      <c r="BD62" s="135"/>
      <c r="BE62" s="108"/>
      <c r="BF62" s="126"/>
      <c r="BG62" s="126"/>
      <c r="BI62" s="126"/>
    </row>
    <row r="63" spans="2:61" ht="14.4" x14ac:dyDescent="0.3">
      <c r="B63" s="36">
        <v>32</v>
      </c>
      <c r="C63" s="61">
        <f>Ific!M45-'RGB1'!M43</f>
        <v>2856.5892098526674</v>
      </c>
      <c r="D63" s="35">
        <f>'Complément Ific Aviq'!C46</f>
        <v>56.228729660847094</v>
      </c>
      <c r="E63" s="35">
        <f t="shared" si="0"/>
        <v>-2800.3604801918204</v>
      </c>
      <c r="F63" s="35">
        <f t="shared" si="9"/>
        <v>-50.458910696508156</v>
      </c>
      <c r="G63" s="36">
        <v>32</v>
      </c>
      <c r="H63" s="37"/>
      <c r="I63" s="73"/>
      <c r="J63" s="129">
        <f t="shared" si="1"/>
        <v>0</v>
      </c>
      <c r="K63" s="35">
        <f t="shared" si="2"/>
        <v>0</v>
      </c>
      <c r="L63" s="108"/>
      <c r="N63" s="36">
        <v>32</v>
      </c>
      <c r="O63" s="61">
        <f>Ific!M45-'RGB1'!M91</f>
        <v>752.41043772734702</v>
      </c>
      <c r="P63" s="35">
        <f>'Complément Ific Aviq'!C46</f>
        <v>56.228729660847094</v>
      </c>
      <c r="Q63" s="35">
        <f t="shared" si="3"/>
        <v>-696.18170806649994</v>
      </c>
      <c r="R63" s="35">
        <f t="shared" si="10"/>
        <v>-50.458910696508042</v>
      </c>
      <c r="S63" s="36">
        <v>32</v>
      </c>
      <c r="T63" s="44"/>
      <c r="U63" s="73"/>
      <c r="V63" s="129">
        <f t="shared" si="4"/>
        <v>0</v>
      </c>
      <c r="W63" s="35">
        <f t="shared" si="5"/>
        <v>0</v>
      </c>
      <c r="X63" s="126"/>
      <c r="Z63" s="36">
        <v>32</v>
      </c>
      <c r="AA63" s="61">
        <f>Ific!M45-'RGB1'!M139</f>
        <v>-3144.5905602473358</v>
      </c>
      <c r="AB63" s="35">
        <f>'Complément Ific Aviq'!C46</f>
        <v>56.228729660847094</v>
      </c>
      <c r="AC63" s="35">
        <f t="shared" si="6"/>
        <v>56.228729660847094</v>
      </c>
      <c r="AD63" s="35">
        <f t="shared" si="11"/>
        <v>56.228729660847094</v>
      </c>
      <c r="AE63" s="36">
        <v>32</v>
      </c>
      <c r="AF63" s="32"/>
      <c r="AG63" s="73"/>
      <c r="AH63" s="129">
        <f t="shared" si="7"/>
        <v>0</v>
      </c>
      <c r="AI63" s="35">
        <f t="shared" si="8"/>
        <v>0</v>
      </c>
      <c r="AJ63" s="108"/>
      <c r="AK63" s="126"/>
      <c r="AL63" s="126"/>
      <c r="AN63" s="126"/>
      <c r="AP63" s="135"/>
      <c r="AQ63" s="108"/>
      <c r="AR63" s="126"/>
      <c r="AS63" s="126"/>
      <c r="AU63" s="126"/>
      <c r="AW63" s="135"/>
      <c r="AX63" s="108"/>
      <c r="AY63" s="126"/>
      <c r="AZ63" s="126"/>
      <c r="BB63" s="126"/>
      <c r="BD63" s="135"/>
      <c r="BE63" s="108"/>
      <c r="BF63" s="126"/>
      <c r="BG63" s="126"/>
      <c r="BI63" s="126"/>
    </row>
    <row r="64" spans="2:61" ht="14.4" x14ac:dyDescent="0.3">
      <c r="B64" s="36">
        <v>33</v>
      </c>
      <c r="C64" s="61">
        <f>Ific!M46-'RGB1'!M44</f>
        <v>2955.8142432420136</v>
      </c>
      <c r="D64" s="35">
        <f>'Complément Ific Aviq'!C47</f>
        <v>153.12872966085126</v>
      </c>
      <c r="E64" s="35">
        <f t="shared" si="0"/>
        <v>-2802.6855135811625</v>
      </c>
      <c r="F64" s="35">
        <f t="shared" si="9"/>
        <v>-2.3250333893420247</v>
      </c>
      <c r="G64" s="36">
        <v>33</v>
      </c>
      <c r="H64" s="37"/>
      <c r="I64" s="73"/>
      <c r="J64" s="129">
        <f t="shared" si="1"/>
        <v>0</v>
      </c>
      <c r="K64" s="35">
        <f t="shared" si="2"/>
        <v>0</v>
      </c>
      <c r="L64" s="108"/>
      <c r="N64" s="36">
        <v>33</v>
      </c>
      <c r="O64" s="61">
        <f>Ific!M46-'RGB1'!M92</f>
        <v>851.63547111669322</v>
      </c>
      <c r="P64" s="35">
        <f>'Complément Ific Aviq'!C47</f>
        <v>153.12872966085126</v>
      </c>
      <c r="Q64" s="35">
        <f t="shared" si="3"/>
        <v>-698.50674145584196</v>
      </c>
      <c r="R64" s="35">
        <f t="shared" si="10"/>
        <v>-2.3250333893420247</v>
      </c>
      <c r="S64" s="36">
        <v>33</v>
      </c>
      <c r="T64" s="44"/>
      <c r="U64" s="73"/>
      <c r="V64" s="129">
        <f t="shared" si="4"/>
        <v>0</v>
      </c>
      <c r="W64" s="35">
        <f t="shared" si="5"/>
        <v>0</v>
      </c>
      <c r="X64" s="126"/>
      <c r="Z64" s="36">
        <v>33</v>
      </c>
      <c r="AA64" s="61">
        <f>Ific!M46-'RGB1'!M140</f>
        <v>-3045.3655268579896</v>
      </c>
      <c r="AB64" s="35">
        <f>'Complément Ific Aviq'!C47</f>
        <v>153.12872966085126</v>
      </c>
      <c r="AC64" s="35">
        <f t="shared" si="6"/>
        <v>153.12872966085126</v>
      </c>
      <c r="AD64" s="35">
        <f t="shared" si="11"/>
        <v>96.900000000004169</v>
      </c>
      <c r="AE64" s="36">
        <v>33</v>
      </c>
      <c r="AF64" s="32"/>
      <c r="AG64" s="73"/>
      <c r="AH64" s="129">
        <f t="shared" si="7"/>
        <v>0</v>
      </c>
      <c r="AI64" s="35">
        <f t="shared" si="8"/>
        <v>0</v>
      </c>
      <c r="AJ64" s="108"/>
      <c r="AK64" s="126"/>
      <c r="AL64" s="126"/>
      <c r="AN64" s="126"/>
      <c r="AP64" s="135"/>
      <c r="AQ64" s="108"/>
      <c r="AR64" s="126"/>
      <c r="AS64" s="126"/>
      <c r="AU64" s="126"/>
      <c r="AW64" s="135"/>
      <c r="AX64" s="108"/>
      <c r="AY64" s="126"/>
      <c r="AZ64" s="126"/>
      <c r="BB64" s="126"/>
      <c r="BD64" s="135"/>
      <c r="BE64" s="108"/>
      <c r="BF64" s="126"/>
      <c r="BG64" s="126"/>
      <c r="BI64" s="126"/>
    </row>
    <row r="65" spans="1:61" ht="14.4" x14ac:dyDescent="0.3">
      <c r="B65" s="36">
        <v>34</v>
      </c>
      <c r="C65" s="61">
        <f>Ific!M47-'RGB1'!M45</f>
        <v>3047.5766696633073</v>
      </c>
      <c r="D65" s="35">
        <f>'Complément Ific Aviq'!C48</f>
        <v>243.42872966084818</v>
      </c>
      <c r="E65" s="35">
        <f t="shared" si="0"/>
        <v>-2804.1479400024591</v>
      </c>
      <c r="F65" s="35">
        <f t="shared" si="9"/>
        <v>-1.4624264212966409</v>
      </c>
      <c r="G65" s="36">
        <v>34</v>
      </c>
      <c r="H65" s="37"/>
      <c r="I65" s="73"/>
      <c r="J65" s="129">
        <f t="shared" si="1"/>
        <v>0</v>
      </c>
      <c r="K65" s="35">
        <f t="shared" si="2"/>
        <v>0</v>
      </c>
      <c r="L65" s="108"/>
      <c r="N65" s="36">
        <v>34</v>
      </c>
      <c r="O65" s="61">
        <f>Ific!M47-'RGB1'!M93</f>
        <v>943.39789753798686</v>
      </c>
      <c r="P65" s="35">
        <f>'Complément Ific Aviq'!C48</f>
        <v>243.42872966084818</v>
      </c>
      <c r="Q65" s="35">
        <f t="shared" si="3"/>
        <v>-699.96916787713872</v>
      </c>
      <c r="R65" s="35">
        <f t="shared" si="10"/>
        <v>-1.4624264212967546</v>
      </c>
      <c r="S65" s="36">
        <v>34</v>
      </c>
      <c r="T65" s="44"/>
      <c r="U65" s="73"/>
      <c r="V65" s="129">
        <f t="shared" si="4"/>
        <v>0</v>
      </c>
      <c r="W65" s="35">
        <f t="shared" si="5"/>
        <v>0</v>
      </c>
      <c r="X65" s="126"/>
      <c r="Z65" s="36">
        <v>34</v>
      </c>
      <c r="AA65" s="61">
        <f>Ific!M47-'RGB1'!M141</f>
        <v>-2953.603100436696</v>
      </c>
      <c r="AB65" s="35">
        <f>'Complément Ific Aviq'!C48</f>
        <v>243.42872966084818</v>
      </c>
      <c r="AC65" s="35">
        <f t="shared" si="6"/>
        <v>243.42872966084818</v>
      </c>
      <c r="AD65" s="35">
        <f t="shared" si="11"/>
        <v>90.299999999996913</v>
      </c>
      <c r="AE65" s="36">
        <v>34</v>
      </c>
      <c r="AF65" s="32"/>
      <c r="AG65" s="73"/>
      <c r="AH65" s="129">
        <f t="shared" si="7"/>
        <v>0</v>
      </c>
      <c r="AI65" s="35">
        <f t="shared" si="8"/>
        <v>0</v>
      </c>
      <c r="AJ65" s="108"/>
      <c r="AK65" s="126"/>
      <c r="AL65" s="126"/>
      <c r="AN65" s="126"/>
      <c r="AP65" s="135"/>
      <c r="AQ65" s="108"/>
      <c r="AR65" s="126"/>
      <c r="AS65" s="126"/>
      <c r="AU65" s="126"/>
      <c r="AW65" s="135"/>
      <c r="AX65" s="108"/>
      <c r="AY65" s="126"/>
      <c r="AZ65" s="126"/>
      <c r="BB65" s="126"/>
      <c r="BD65" s="135"/>
      <c r="BE65" s="108"/>
      <c r="BF65" s="126"/>
      <c r="BG65" s="126"/>
      <c r="BI65" s="126"/>
    </row>
    <row r="66" spans="1:61" ht="14.4" x14ac:dyDescent="0.3">
      <c r="B66" s="36">
        <v>35</v>
      </c>
      <c r="C66" s="61">
        <f>Ific!M48-'RGB1'!M46</f>
        <v>3132.5329221369902</v>
      </c>
      <c r="D66" s="35">
        <f>'Complément Ific Aviq'!C49</f>
        <v>326.63872966085171</v>
      </c>
      <c r="E66" s="35">
        <f>IF(C66&lt;0,D66,$D66-C66)</f>
        <v>-2805.8941924761384</v>
      </c>
      <c r="F66" s="35">
        <f t="shared" si="9"/>
        <v>-1.7462524736793057</v>
      </c>
      <c r="G66" s="36">
        <v>35</v>
      </c>
      <c r="H66" s="37"/>
      <c r="I66" s="73"/>
      <c r="J66" s="129">
        <f>E66*(H66+I66)</f>
        <v>0</v>
      </c>
      <c r="K66" s="35">
        <f t="shared" si="2"/>
        <v>0</v>
      </c>
      <c r="L66" s="108"/>
      <c r="N66" s="36">
        <v>35</v>
      </c>
      <c r="O66" s="61">
        <f>Ific!M48-'RGB1'!M94</f>
        <v>1028.3541500116698</v>
      </c>
      <c r="P66" s="35">
        <f>'Complément Ific Aviq'!C49</f>
        <v>326.63872966085171</v>
      </c>
      <c r="Q66" s="35">
        <f t="shared" si="3"/>
        <v>-701.71542035081814</v>
      </c>
      <c r="R66" s="35">
        <f t="shared" si="10"/>
        <v>-1.7462524736794194</v>
      </c>
      <c r="S66" s="36">
        <v>35</v>
      </c>
      <c r="T66" s="44"/>
      <c r="U66" s="73"/>
      <c r="V66" s="129">
        <f>Q66*(T66+U66)</f>
        <v>0</v>
      </c>
      <c r="W66" s="35">
        <f>P66*(T66+U66)</f>
        <v>0</v>
      </c>
      <c r="X66" s="126"/>
      <c r="Z66" s="36">
        <v>35</v>
      </c>
      <c r="AA66" s="61">
        <f>Ific!M48-'RGB1'!M142</f>
        <v>-2868.646847963013</v>
      </c>
      <c r="AB66" s="35">
        <f>'Complément Ific Aviq'!C49</f>
        <v>326.63872966085171</v>
      </c>
      <c r="AC66" s="35">
        <f t="shared" si="6"/>
        <v>326.63872966085171</v>
      </c>
      <c r="AD66" s="35">
        <f t="shared" si="11"/>
        <v>83.210000000003532</v>
      </c>
      <c r="AE66" s="36">
        <v>35</v>
      </c>
      <c r="AF66" s="32"/>
      <c r="AG66" s="73"/>
      <c r="AH66" s="129">
        <f>AC66*(AF66+AG66)</f>
        <v>0</v>
      </c>
      <c r="AI66" s="35">
        <f t="shared" si="8"/>
        <v>0</v>
      </c>
      <c r="AJ66" s="108"/>
      <c r="AK66" s="126"/>
      <c r="AL66" s="126"/>
      <c r="AN66" s="126"/>
      <c r="AP66" s="135"/>
      <c r="AQ66" s="108"/>
      <c r="AR66" s="126"/>
      <c r="AS66" s="126"/>
      <c r="AU66" s="126"/>
      <c r="AW66" s="135"/>
      <c r="AX66" s="108"/>
      <c r="AY66" s="126"/>
      <c r="AZ66" s="126"/>
      <c r="BB66" s="126"/>
      <c r="BD66" s="135"/>
      <c r="BE66" s="108"/>
      <c r="BF66" s="126"/>
      <c r="BG66" s="126"/>
      <c r="BI66" s="126"/>
    </row>
    <row r="67" spans="1:61" x14ac:dyDescent="0.25">
      <c r="B67" s="38" t="s">
        <v>40</v>
      </c>
      <c r="C67" s="32">
        <f>SUM(C31:C66)</f>
        <v>119842.68030776053</v>
      </c>
      <c r="D67" s="32">
        <f>SUM(D31:D66)</f>
        <v>88695.892579886277</v>
      </c>
      <c r="E67" s="32">
        <f>SUM(E31:E66)</f>
        <v>-31146.787727874256</v>
      </c>
      <c r="F67" s="32">
        <f>SUM(F31:F66)</f>
        <v>-1345.4232391454743</v>
      </c>
      <c r="G67" s="32"/>
      <c r="H67" s="32">
        <f>SUM(H31:H66)</f>
        <v>0</v>
      </c>
      <c r="I67" s="32">
        <f t="shared" ref="I67:K67" si="12">SUM(I31:I66)</f>
        <v>0</v>
      </c>
      <c r="J67" s="32">
        <f t="shared" si="12"/>
        <v>0</v>
      </c>
      <c r="K67" s="61">
        <f t="shared" si="12"/>
        <v>0</v>
      </c>
      <c r="L67" s="136"/>
      <c r="N67" s="38" t="s">
        <v>40</v>
      </c>
      <c r="O67" s="61">
        <f>SUM(O30:O66)</f>
        <v>62658.731358579229</v>
      </c>
      <c r="P67" s="61">
        <f>SUM(P30:P66)</f>
        <v>88695.892579886277</v>
      </c>
      <c r="Q67" s="32">
        <f>SUM(Q31:Q66)</f>
        <v>25808.031548104384</v>
      </c>
      <c r="R67" s="32">
        <f>SUM(R31:R66)</f>
        <v>-264.05550836615555</v>
      </c>
      <c r="S67" s="32"/>
      <c r="T67" s="32">
        <f t="shared" ref="T67:W67" si="13">SUM(T31:T66)</f>
        <v>0</v>
      </c>
      <c r="U67" s="32">
        <f t="shared" si="13"/>
        <v>0</v>
      </c>
      <c r="V67" s="32">
        <f t="shared" si="13"/>
        <v>0</v>
      </c>
      <c r="W67" s="61">
        <f t="shared" si="13"/>
        <v>0</v>
      </c>
      <c r="X67" s="136"/>
      <c r="Z67" s="38" t="s">
        <v>40</v>
      </c>
      <c r="AA67" s="61">
        <f>SUM(AA31:AA66)</f>
        <v>-25842.798115081219</v>
      </c>
      <c r="AB67" s="61">
        <f>SUM(AB31:AB66)</f>
        <v>88695.892579886277</v>
      </c>
      <c r="AC67" s="61">
        <f>SUM(AC31:AC66)</f>
        <v>65429.036242982242</v>
      </c>
      <c r="AD67" s="32">
        <f>SUM(AD31:AD66)</f>
        <v>-1025.551915680978</v>
      </c>
      <c r="AE67" s="32"/>
      <c r="AF67" s="180">
        <f t="shared" ref="AF67:AI67" si="14">SUM(AF31:AF66)</f>
        <v>0</v>
      </c>
      <c r="AG67" s="180">
        <f t="shared" si="14"/>
        <v>0</v>
      </c>
      <c r="AH67" s="180">
        <f t="shared" si="14"/>
        <v>0</v>
      </c>
      <c r="AI67" s="61">
        <f t="shared" si="14"/>
        <v>0</v>
      </c>
      <c r="AJ67" s="136"/>
      <c r="AK67" s="136"/>
      <c r="AL67" s="126"/>
      <c r="AM67" s="136"/>
      <c r="AN67" s="136"/>
      <c r="AP67" s="125"/>
      <c r="AQ67" s="136"/>
      <c r="AR67" s="126"/>
      <c r="AS67" s="126"/>
      <c r="AT67" s="126"/>
      <c r="AU67" s="126"/>
      <c r="AW67" s="125"/>
      <c r="AX67" s="136"/>
      <c r="AY67" s="136"/>
      <c r="AZ67" s="126"/>
      <c r="BA67" s="136"/>
      <c r="BB67" s="136"/>
      <c r="BD67" s="125"/>
      <c r="BE67" s="136"/>
      <c r="BF67" s="136"/>
      <c r="BG67" s="126"/>
      <c r="BH67" s="136"/>
      <c r="BI67" s="136"/>
    </row>
    <row r="68" spans="1:61" x14ac:dyDescent="0.25">
      <c r="A68" s="33" t="s">
        <v>111</v>
      </c>
      <c r="C68" s="62">
        <f>COUNTIFS(C31:C66,"&lt;0")</f>
        <v>0</v>
      </c>
      <c r="E68" s="39">
        <f>COUNTIFS(E31:E66,"&lt;0")</f>
        <v>25</v>
      </c>
      <c r="F68" s="39"/>
      <c r="G68" s="39"/>
      <c r="L68" s="62"/>
      <c r="M68" s="33" t="s">
        <v>111</v>
      </c>
      <c r="N68" s="31"/>
      <c r="O68" s="62">
        <f>COUNTIFS(O31:O66,"&lt;0")</f>
        <v>2</v>
      </c>
      <c r="Q68" s="39">
        <f>COUNTIFS(Q31:Q66,"&lt;0")</f>
        <v>16</v>
      </c>
      <c r="R68" s="39"/>
      <c r="S68" s="39"/>
      <c r="X68" s="39"/>
      <c r="Y68" s="33" t="s">
        <v>111</v>
      </c>
      <c r="Z68" s="31"/>
      <c r="AA68" s="62">
        <f>COUNTIFS(AA31:AA66,"&lt;0")</f>
        <v>21</v>
      </c>
      <c r="AC68" s="39">
        <f>COUNTIFS(AC31:AC66,"&lt;0")</f>
        <v>2</v>
      </c>
      <c r="AD68" s="39"/>
      <c r="AE68" s="39"/>
      <c r="AF68" s="182"/>
      <c r="AG68" s="182"/>
      <c r="AH68" s="182"/>
      <c r="AJ68" s="62"/>
      <c r="AL68" s="39"/>
      <c r="AQ68" s="62"/>
      <c r="AS68" s="39"/>
      <c r="AX68" s="62"/>
      <c r="AZ68" s="39"/>
      <c r="BE68" s="62"/>
      <c r="BG68" s="39"/>
    </row>
    <row r="69" spans="1:61" x14ac:dyDescent="0.25">
      <c r="C69" s="39"/>
      <c r="E69" s="110" t="s">
        <v>127</v>
      </c>
      <c r="F69" s="172"/>
      <c r="G69" s="172"/>
      <c r="H69" s="53"/>
      <c r="I69" s="52"/>
      <c r="J69" s="169">
        <f>IF((H67+I67)=0,0,(SUMPRODUCT(B31:B66,H31:H66)+SUMPRODUCT(B31:B66,I31:I66))/(H67+I67))</f>
        <v>0</v>
      </c>
      <c r="K69" s="128"/>
      <c r="N69" s="31"/>
      <c r="O69" s="39"/>
      <c r="Q69" s="110" t="s">
        <v>127</v>
      </c>
      <c r="R69" s="172"/>
      <c r="S69" s="172"/>
      <c r="T69" s="53"/>
      <c r="U69" s="52"/>
      <c r="V69" s="169">
        <f>IF((T67+U67)=0,0,(SUMPRODUCT(N31:N66,T31:T66)+SUMPRODUCT(N31:N66,U31:U66))/(T67+U67))</f>
        <v>0</v>
      </c>
      <c r="X69" s="127"/>
      <c r="Z69" s="31"/>
      <c r="AA69" s="39"/>
      <c r="AC69" s="110" t="s">
        <v>127</v>
      </c>
      <c r="AD69" s="172"/>
      <c r="AE69" s="172"/>
      <c r="AF69" s="168"/>
      <c r="AG69" s="167"/>
      <c r="AH69" s="169">
        <f>IF((AF67+AG67)=0,0,(SUMPRODUCT(Z31:Z66,AF31:AF66)+SUMPRODUCT(Z31:Z66,AG31:AG66))/(AF67+AG67))</f>
        <v>0</v>
      </c>
      <c r="AL69" s="127"/>
      <c r="AN69" s="128"/>
      <c r="AS69" s="127"/>
      <c r="AU69" s="128"/>
      <c r="AZ69" s="127"/>
      <c r="BB69" s="128"/>
      <c r="BG69" s="127"/>
      <c r="BI69" s="128"/>
    </row>
    <row r="70" spans="1:61" x14ac:dyDescent="0.25">
      <c r="C70" s="39"/>
      <c r="E70" s="127"/>
      <c r="F70" s="127"/>
      <c r="G70" s="127"/>
      <c r="J70" s="128"/>
      <c r="K70" s="128"/>
      <c r="N70" s="31"/>
      <c r="O70" s="39"/>
      <c r="Q70" s="127"/>
      <c r="R70" s="127"/>
      <c r="S70" s="127"/>
      <c r="V70" s="128"/>
      <c r="X70" s="127"/>
      <c r="Z70" s="31"/>
      <c r="AA70" s="39"/>
      <c r="AC70" s="127"/>
      <c r="AD70" s="127"/>
      <c r="AE70" s="127"/>
      <c r="AH70" s="128"/>
      <c r="AL70" s="127"/>
      <c r="AN70" s="128"/>
      <c r="AS70" s="127"/>
      <c r="AU70" s="128"/>
      <c r="AZ70" s="127"/>
      <c r="BB70" s="128"/>
      <c r="BG70" s="127"/>
      <c r="BI70" s="128"/>
    </row>
    <row r="71" spans="1:61" x14ac:dyDescent="0.25">
      <c r="C71" s="39"/>
      <c r="E71" s="127"/>
      <c r="F71" s="127"/>
      <c r="G71" s="127"/>
      <c r="H71" s="50" t="s">
        <v>168</v>
      </c>
      <c r="I71" s="50"/>
      <c r="J71" s="170">
        <f>SUMPRODUCT(F32:F66,I32:I66)</f>
        <v>0</v>
      </c>
      <c r="K71" s="174"/>
      <c r="N71" s="31"/>
      <c r="O71" s="39"/>
      <c r="Q71" s="127"/>
      <c r="R71" s="127"/>
      <c r="S71" s="127"/>
      <c r="T71" s="50" t="s">
        <v>168</v>
      </c>
      <c r="U71" s="50"/>
      <c r="V71" s="170">
        <f>SUMPRODUCT(R32:R66,U32:U66)</f>
        <v>0</v>
      </c>
      <c r="X71" s="127"/>
      <c r="Z71" s="31"/>
      <c r="AA71" s="39"/>
      <c r="AC71" s="127"/>
      <c r="AD71" s="127"/>
      <c r="AE71" s="127"/>
      <c r="AF71" s="50" t="s">
        <v>168</v>
      </c>
      <c r="AG71" s="50"/>
      <c r="AH71" s="170">
        <f>SUMPRODUCT(AD32:AD66,AG32:AG66)</f>
        <v>0</v>
      </c>
      <c r="AL71" s="127"/>
      <c r="AN71" s="128"/>
      <c r="AS71" s="127"/>
      <c r="AU71" s="128"/>
      <c r="AZ71" s="127"/>
      <c r="BB71" s="128"/>
      <c r="BG71" s="127"/>
      <c r="BI71" s="128"/>
    </row>
    <row r="72" spans="1:61" x14ac:dyDescent="0.25">
      <c r="A72" s="98"/>
      <c r="B72" s="99"/>
      <c r="C72" s="99"/>
    </row>
    <row r="73" spans="1:61" x14ac:dyDescent="0.25">
      <c r="A73" s="192">
        <v>2004</v>
      </c>
    </row>
    <row r="74" spans="1:61" x14ac:dyDescent="0.25">
      <c r="A74" s="192" t="str">
        <f>A4</f>
        <v>2.a) Les échelles D1.1. et D2  2004 sont celles des CPAS qui sont  à la circulaire RGB de juillet 1994 + 1 % en 2004.</v>
      </c>
    </row>
    <row r="75" spans="1:61" x14ac:dyDescent="0.25">
      <c r="A75" s="192" t="str">
        <f>A5</f>
        <v xml:space="preserve">   b) Les échelles D2 et D3 2004 sont celles de CPAS qui appliquent  largement  la circulaire bas salaires de 2013 (plus de D1.1 mais pas les échelles 2004)</v>
      </c>
    </row>
    <row r="76" spans="1:61" x14ac:dyDescent="0.25">
      <c r="A76" s="34" t="str">
        <f>A27</f>
        <v>Index janvier 2024</v>
      </c>
      <c r="M76" s="34" t="str">
        <f>A27</f>
        <v>Index janvier 2024</v>
      </c>
      <c r="Y76" s="34" t="str">
        <f>A27</f>
        <v>Index janvier 2024</v>
      </c>
      <c r="Z76" s="31"/>
      <c r="AA76" s="108"/>
      <c r="AC76" s="127"/>
      <c r="AD76" s="127"/>
      <c r="AE76" s="127"/>
      <c r="AH76" s="128"/>
    </row>
    <row r="77" spans="1:61" x14ac:dyDescent="0.25">
      <c r="A77" s="202"/>
      <c r="B77" s="199" t="s">
        <v>158</v>
      </c>
      <c r="C77" s="196"/>
      <c r="D77" s="197" t="str">
        <f>B78</f>
        <v>D1.1.</v>
      </c>
      <c r="E77" s="198">
        <f>E28</f>
        <v>11</v>
      </c>
      <c r="F77" s="198"/>
      <c r="G77" s="198"/>
      <c r="H77" s="179" t="s">
        <v>85</v>
      </c>
      <c r="I77" s="179" t="s">
        <v>85</v>
      </c>
      <c r="J77" s="176" t="s">
        <v>109</v>
      </c>
      <c r="K77" s="176" t="s">
        <v>109</v>
      </c>
      <c r="L77" s="130"/>
      <c r="M77" s="203"/>
      <c r="N77" s="199" t="s">
        <v>154</v>
      </c>
      <c r="O77" s="196"/>
      <c r="P77" s="197" t="str">
        <f>N78</f>
        <v>D2</v>
      </c>
      <c r="Q77" s="198">
        <f>E77</f>
        <v>11</v>
      </c>
      <c r="R77" s="198"/>
      <c r="S77" s="198"/>
      <c r="T77" s="179" t="s">
        <v>85</v>
      </c>
      <c r="U77" s="179" t="s">
        <v>85</v>
      </c>
      <c r="V77" s="176" t="s">
        <v>109</v>
      </c>
      <c r="W77" s="176" t="s">
        <v>109</v>
      </c>
      <c r="X77" s="34"/>
      <c r="Z77" s="34" t="s">
        <v>163</v>
      </c>
      <c r="AA77" s="31"/>
      <c r="AB77" s="122" t="s">
        <v>128</v>
      </c>
      <c r="AC77" s="87">
        <f>E77</f>
        <v>11</v>
      </c>
      <c r="AD77" s="171"/>
      <c r="AE77" s="171"/>
      <c r="AF77" s="179" t="s">
        <v>85</v>
      </c>
      <c r="AG77" s="179" t="s">
        <v>85</v>
      </c>
      <c r="AH77" s="176" t="s">
        <v>109</v>
      </c>
      <c r="AI77" s="176" t="s">
        <v>109</v>
      </c>
      <c r="AJ77" s="130"/>
      <c r="AL77" s="34"/>
      <c r="AM77" s="131"/>
      <c r="AP77" s="34"/>
      <c r="AQ77" s="130"/>
      <c r="AS77" s="34"/>
      <c r="AW77" s="34"/>
      <c r="AX77" s="130"/>
      <c r="AZ77" s="34"/>
      <c r="BA77" s="131"/>
      <c r="BD77" s="34"/>
      <c r="BE77" s="130"/>
      <c r="BG77" s="34"/>
      <c r="BH77" s="131"/>
    </row>
    <row r="78" spans="1:61" x14ac:dyDescent="0.25">
      <c r="A78" s="203"/>
      <c r="B78" s="205" t="s">
        <v>148</v>
      </c>
      <c r="C78" s="84" t="s">
        <v>36</v>
      </c>
      <c r="D78" s="85" t="s">
        <v>90</v>
      </c>
      <c r="E78" s="85" t="s">
        <v>114</v>
      </c>
      <c r="F78" s="85" t="s">
        <v>169</v>
      </c>
      <c r="G78" s="85"/>
      <c r="H78" s="83" t="s">
        <v>41</v>
      </c>
      <c r="I78" s="83" t="s">
        <v>41</v>
      </c>
      <c r="J78" s="137" t="s">
        <v>39</v>
      </c>
      <c r="K78" s="85" t="s">
        <v>167</v>
      </c>
      <c r="L78" s="132"/>
      <c r="M78" s="203"/>
      <c r="N78" s="205" t="s">
        <v>147</v>
      </c>
      <c r="O78" s="84" t="s">
        <v>36</v>
      </c>
      <c r="P78" s="85" t="s">
        <v>90</v>
      </c>
      <c r="Q78" s="85" t="s">
        <v>114</v>
      </c>
      <c r="R78" s="85" t="s">
        <v>169</v>
      </c>
      <c r="S78" s="85"/>
      <c r="T78" s="83" t="s">
        <v>41</v>
      </c>
      <c r="U78" s="83" t="s">
        <v>41</v>
      </c>
      <c r="V78" s="137" t="s">
        <v>39</v>
      </c>
      <c r="W78" s="85" t="s">
        <v>167</v>
      </c>
      <c r="X78" s="131"/>
      <c r="Z78" s="164" t="s">
        <v>128</v>
      </c>
      <c r="AA78" s="84" t="s">
        <v>36</v>
      </c>
      <c r="AB78" s="85" t="s">
        <v>90</v>
      </c>
      <c r="AC78" s="85" t="s">
        <v>114</v>
      </c>
      <c r="AD78" s="85" t="s">
        <v>169</v>
      </c>
      <c r="AE78" s="85"/>
      <c r="AF78" s="83" t="s">
        <v>41</v>
      </c>
      <c r="AG78" s="83" t="s">
        <v>41</v>
      </c>
      <c r="AH78" s="137" t="s">
        <v>39</v>
      </c>
      <c r="AI78" s="85" t="s">
        <v>167</v>
      </c>
      <c r="AJ78" s="132"/>
      <c r="AK78" s="131"/>
      <c r="AL78" s="131"/>
      <c r="AM78" s="131"/>
      <c r="AN78" s="131"/>
      <c r="AP78" s="133"/>
      <c r="AQ78" s="132"/>
      <c r="AR78" s="131"/>
      <c r="AS78" s="131"/>
      <c r="AT78" s="131"/>
      <c r="AU78" s="131"/>
      <c r="AW78" s="133"/>
      <c r="AX78" s="132"/>
      <c r="AY78" s="131"/>
      <c r="AZ78" s="131"/>
      <c r="BA78" s="131"/>
      <c r="BB78" s="131"/>
      <c r="BD78" s="133"/>
      <c r="BE78" s="132"/>
      <c r="BF78" s="131"/>
      <c r="BG78" s="131"/>
      <c r="BH78" s="131"/>
      <c r="BI78" s="131"/>
    </row>
    <row r="79" spans="1:61" x14ac:dyDescent="0.25">
      <c r="A79" s="203"/>
      <c r="B79" s="200">
        <v>2004</v>
      </c>
      <c r="C79" s="84" t="s">
        <v>36</v>
      </c>
      <c r="D79" s="86" t="s">
        <v>37</v>
      </c>
      <c r="E79" s="86" t="s">
        <v>113</v>
      </c>
      <c r="F79" s="86" t="s">
        <v>170</v>
      </c>
      <c r="G79" s="86"/>
      <c r="H79" s="82" t="s">
        <v>86</v>
      </c>
      <c r="I79" s="82" t="s">
        <v>164</v>
      </c>
      <c r="J79" s="138"/>
      <c r="K79" s="86" t="s">
        <v>171</v>
      </c>
      <c r="L79" s="132"/>
      <c r="M79" s="203"/>
      <c r="N79" s="200">
        <v>2004</v>
      </c>
      <c r="O79" s="84" t="s">
        <v>36</v>
      </c>
      <c r="P79" s="86" t="s">
        <v>37</v>
      </c>
      <c r="Q79" s="86" t="s">
        <v>113</v>
      </c>
      <c r="R79" s="86" t="s">
        <v>170</v>
      </c>
      <c r="S79" s="86"/>
      <c r="T79" s="82" t="s">
        <v>86</v>
      </c>
      <c r="U79" s="82" t="s">
        <v>164</v>
      </c>
      <c r="V79" s="138"/>
      <c r="W79" s="86" t="s">
        <v>171</v>
      </c>
      <c r="X79" s="131"/>
      <c r="Y79" s="203"/>
      <c r="Z79" s="200">
        <v>2004</v>
      </c>
      <c r="AA79" s="84" t="s">
        <v>36</v>
      </c>
      <c r="AB79" s="86" t="s">
        <v>37</v>
      </c>
      <c r="AC79" s="86" t="s">
        <v>113</v>
      </c>
      <c r="AD79" s="86" t="s">
        <v>170</v>
      </c>
      <c r="AE79" s="86"/>
      <c r="AF79" s="82" t="s">
        <v>86</v>
      </c>
      <c r="AG79" s="82" t="s">
        <v>164</v>
      </c>
      <c r="AH79" s="138"/>
      <c r="AI79" s="86" t="s">
        <v>171</v>
      </c>
      <c r="AJ79" s="132"/>
      <c r="AK79" s="131"/>
      <c r="AL79" s="131"/>
      <c r="AM79" s="131"/>
      <c r="AN79" s="131"/>
      <c r="AP79" s="133"/>
      <c r="AQ79" s="132"/>
      <c r="AR79" s="131"/>
      <c r="AS79" s="131"/>
      <c r="AT79" s="131"/>
      <c r="AU79" s="131"/>
      <c r="AW79" s="133"/>
      <c r="AX79" s="132"/>
      <c r="AY79" s="131"/>
      <c r="AZ79" s="131"/>
      <c r="BA79" s="131"/>
      <c r="BB79" s="131"/>
      <c r="BD79" s="133"/>
      <c r="BE79" s="132"/>
      <c r="BF79" s="131"/>
      <c r="BG79" s="131"/>
      <c r="BH79" s="131"/>
      <c r="BI79" s="131"/>
    </row>
    <row r="80" spans="1:61" x14ac:dyDescent="0.25">
      <c r="A80" s="203"/>
      <c r="B80" s="201">
        <v>0</v>
      </c>
      <c r="C80" s="61">
        <f>Ific!M13-'RGB1'!M203</f>
        <v>4507.6914219786704</v>
      </c>
      <c r="D80" s="35">
        <f>'Complément Ific Aviq'!C14</f>
        <v>3548.38</v>
      </c>
      <c r="E80" s="35">
        <f>IF(C80&lt;0,D80,$D80-C80)</f>
        <v>-959.3114219786703</v>
      </c>
      <c r="F80" s="173"/>
      <c r="G80" s="36" t="s">
        <v>62</v>
      </c>
      <c r="H80" s="37"/>
      <c r="I80" s="73"/>
      <c r="J80" s="129">
        <f>E80*(H80+I80)</f>
        <v>0</v>
      </c>
      <c r="K80" s="35">
        <f t="shared" ref="K80:K115" si="15">D80*(H80+I80)</f>
        <v>0</v>
      </c>
      <c r="L80" s="108"/>
      <c r="M80" s="203"/>
      <c r="N80" s="204">
        <v>0</v>
      </c>
      <c r="O80" s="61">
        <f>Ific!M13-'RGB1'!M251</f>
        <v>3474.6343913116652</v>
      </c>
      <c r="P80" s="35">
        <f>'Complément Ific Aviq'!C14</f>
        <v>3548.38</v>
      </c>
      <c r="Q80" s="35">
        <f>IF(O80&lt;0,P80,P80-O80)</f>
        <v>73.745608688334869</v>
      </c>
      <c r="R80" s="173"/>
      <c r="S80" s="36" t="s">
        <v>62</v>
      </c>
      <c r="T80" s="37"/>
      <c r="U80" s="73"/>
      <c r="V80" s="129">
        <f>Q80*(T80+U80)</f>
        <v>0</v>
      </c>
      <c r="W80" s="35">
        <f>P80*(T80+U80)</f>
        <v>0</v>
      </c>
      <c r="X80" s="126"/>
      <c r="Y80" s="203"/>
      <c r="Z80" s="204" t="s">
        <v>62</v>
      </c>
      <c r="AA80" s="61">
        <f>Ific!M13-'RGB1'!M299</f>
        <v>1666.9049264451678</v>
      </c>
      <c r="AB80" s="35">
        <f>'Complément Ific Aviq'!C14</f>
        <v>3548.38</v>
      </c>
      <c r="AC80" s="35">
        <f>IF(AA80&lt;0,AB80,AB80-AA80)</f>
        <v>1881.4750735548323</v>
      </c>
      <c r="AD80" s="173"/>
      <c r="AE80" s="36" t="s">
        <v>62</v>
      </c>
      <c r="AF80" s="37"/>
      <c r="AG80" s="73"/>
      <c r="AH80" s="129">
        <f t="shared" ref="AH80:AH115" si="16">AC80*(AF80+AG80)</f>
        <v>0</v>
      </c>
      <c r="AI80" s="35">
        <f>AB80*(AF80+AG80)</f>
        <v>0</v>
      </c>
      <c r="AJ80" s="108"/>
      <c r="AK80" s="126"/>
      <c r="AL80" s="126"/>
      <c r="AN80" s="126"/>
      <c r="AP80" s="125"/>
      <c r="AQ80" s="108"/>
      <c r="AR80" s="126"/>
      <c r="AS80" s="126"/>
      <c r="AU80" s="126"/>
      <c r="AW80" s="125"/>
      <c r="AX80" s="108"/>
      <c r="AY80" s="126"/>
      <c r="AZ80" s="126"/>
      <c r="BB80" s="126"/>
      <c r="BD80" s="125"/>
      <c r="BE80" s="108"/>
      <c r="BF80" s="126"/>
      <c r="BG80" s="126"/>
      <c r="BI80" s="126"/>
    </row>
    <row r="81" spans="2:61" x14ac:dyDescent="0.25">
      <c r="B81" s="36">
        <v>1</v>
      </c>
      <c r="C81" s="61">
        <f>Ific!M14-'RGB1'!M204</f>
        <v>3949.3170248384267</v>
      </c>
      <c r="D81" s="35">
        <f>'Complément Ific Aviq'!C15</f>
        <v>1056.6300000000001</v>
      </c>
      <c r="E81" s="35">
        <f t="shared" ref="E81:E115" si="17">IF(C81&lt;0,D81,$D81-C81)</f>
        <v>-2892.6870248384266</v>
      </c>
      <c r="F81" s="35">
        <f>E81-E80</f>
        <v>-1933.3756028597563</v>
      </c>
      <c r="G81" s="36">
        <v>1</v>
      </c>
      <c r="H81" s="37"/>
      <c r="I81" s="73"/>
      <c r="J81" s="129">
        <f t="shared" ref="J81:J115" si="18">E81*(H81+I81)</f>
        <v>0</v>
      </c>
      <c r="K81" s="35">
        <f t="shared" si="15"/>
        <v>0</v>
      </c>
      <c r="L81" s="108"/>
      <c r="N81" s="36">
        <v>1</v>
      </c>
      <c r="O81" s="61">
        <f>Ific!M14-'RGB1'!M252</f>
        <v>2927.0217212099524</v>
      </c>
      <c r="P81" s="35">
        <f>'Complément Ific Aviq'!C15</f>
        <v>1056.6300000000001</v>
      </c>
      <c r="Q81" s="35">
        <f t="shared" ref="Q81:Q115" si="19">IF(O81&lt;0,P81,P81-O81)</f>
        <v>-1870.3917212099523</v>
      </c>
      <c r="R81" s="35">
        <f>Q81-Q80</f>
        <v>-1944.1373298982871</v>
      </c>
      <c r="S81" s="36">
        <v>1</v>
      </c>
      <c r="T81" s="37"/>
      <c r="U81" s="73"/>
      <c r="V81" s="129">
        <f t="shared" ref="V81:V115" si="20">Q81*(T81+U81)</f>
        <v>0</v>
      </c>
      <c r="W81" s="35">
        <f t="shared" ref="W81:W115" si="21">P81*(T81+U81)</f>
        <v>0</v>
      </c>
      <c r="X81" s="126"/>
      <c r="Y81" s="203"/>
      <c r="Z81" s="204">
        <v>1</v>
      </c>
      <c r="AA81" s="61">
        <f>Ific!M14-'RGB1'!M300</f>
        <v>1029.2524076012705</v>
      </c>
      <c r="AB81" s="35">
        <f>'Complément Ific Aviq'!C15</f>
        <v>1056.6300000000001</v>
      </c>
      <c r="AC81" s="35">
        <f t="shared" ref="AC81:AC115" si="22">IF(AA81&lt;0,AB81,AB81-AA81)</f>
        <v>27.377592398729576</v>
      </c>
      <c r="AD81" s="35">
        <f>AC81-AC80</f>
        <v>-1854.0974811561027</v>
      </c>
      <c r="AE81" s="36">
        <v>1</v>
      </c>
      <c r="AF81" s="86"/>
      <c r="AG81" s="138"/>
      <c r="AH81" s="129">
        <f t="shared" si="16"/>
        <v>0</v>
      </c>
      <c r="AI81" s="35">
        <f t="shared" ref="AI81:AI115" si="23">AB81*(AF81+AG81)</f>
        <v>0</v>
      </c>
      <c r="AJ81" s="108"/>
      <c r="AK81" s="126"/>
      <c r="AL81" s="126"/>
      <c r="AN81" s="126"/>
      <c r="AP81" s="134"/>
      <c r="AQ81" s="108"/>
      <c r="AR81" s="126"/>
      <c r="AS81" s="126"/>
      <c r="AU81" s="126"/>
      <c r="AW81" s="134"/>
      <c r="AX81" s="108"/>
      <c r="AY81" s="126"/>
      <c r="AZ81" s="126"/>
      <c r="BB81" s="126"/>
      <c r="BD81" s="134"/>
      <c r="BE81" s="108"/>
      <c r="BF81" s="126"/>
      <c r="BG81" s="126"/>
      <c r="BI81" s="126"/>
    </row>
    <row r="82" spans="2:61" x14ac:dyDescent="0.25">
      <c r="B82" s="36">
        <v>2</v>
      </c>
      <c r="C82" s="61">
        <f>Ific!M15-'RGB1'!M205</f>
        <v>3790.6175939796522</v>
      </c>
      <c r="D82" s="35">
        <f>'Complément Ific Aviq'!C16</f>
        <v>1655.61</v>
      </c>
      <c r="E82" s="35">
        <f t="shared" si="17"/>
        <v>-2135.0075939796525</v>
      </c>
      <c r="F82" s="35">
        <f t="shared" ref="F82:F115" si="24">E82-E81</f>
        <v>757.67943085877414</v>
      </c>
      <c r="G82" s="36">
        <v>2</v>
      </c>
      <c r="H82" s="37"/>
      <c r="I82" s="73"/>
      <c r="J82" s="129">
        <f t="shared" si="18"/>
        <v>0</v>
      </c>
      <c r="K82" s="35">
        <f t="shared" si="15"/>
        <v>0</v>
      </c>
      <c r="L82" s="108"/>
      <c r="N82" s="36">
        <v>2</v>
      </c>
      <c r="O82" s="61">
        <f>Ific!M15-'RGB1'!M253</f>
        <v>2779.0840173896504</v>
      </c>
      <c r="P82" s="35">
        <f>'Complément Ific Aviq'!C16</f>
        <v>1655.61</v>
      </c>
      <c r="Q82" s="35">
        <f t="shared" si="19"/>
        <v>-1123.4740173896505</v>
      </c>
      <c r="R82" s="35">
        <f t="shared" ref="R82:R115" si="25">Q82-Q81</f>
        <v>746.91770382030177</v>
      </c>
      <c r="S82" s="36">
        <v>2</v>
      </c>
      <c r="T82" s="86"/>
      <c r="U82" s="138"/>
      <c r="V82" s="129">
        <f t="shared" si="20"/>
        <v>0</v>
      </c>
      <c r="W82" s="35">
        <f t="shared" si="21"/>
        <v>0</v>
      </c>
      <c r="X82" s="126"/>
      <c r="Y82" s="203"/>
      <c r="Z82" s="204">
        <v>2</v>
      </c>
      <c r="AA82" s="61">
        <f>Ific!M15-'RGB1'!M301</f>
        <v>790.63261519931984</v>
      </c>
      <c r="AB82" s="35">
        <f>'Complément Ific Aviq'!C16</f>
        <v>1655.61</v>
      </c>
      <c r="AC82" s="35">
        <f t="shared" si="22"/>
        <v>864.97738480068006</v>
      </c>
      <c r="AD82" s="35">
        <f t="shared" ref="AD82:AD115" si="26">AC82-AC81</f>
        <v>837.59979240195048</v>
      </c>
      <c r="AE82" s="36">
        <v>2</v>
      </c>
      <c r="AF82" s="86"/>
      <c r="AG82" s="138"/>
      <c r="AH82" s="129">
        <f t="shared" si="16"/>
        <v>0</v>
      </c>
      <c r="AI82" s="35">
        <f t="shared" si="23"/>
        <v>0</v>
      </c>
      <c r="AJ82" s="108"/>
      <c r="AK82" s="126"/>
      <c r="AL82" s="126"/>
      <c r="AN82" s="126"/>
      <c r="AP82" s="135"/>
      <c r="AQ82" s="108"/>
      <c r="AR82" s="126"/>
      <c r="AS82" s="126"/>
      <c r="AU82" s="126"/>
      <c r="AW82" s="135"/>
      <c r="AX82" s="108"/>
      <c r="AY82" s="126"/>
      <c r="AZ82" s="126"/>
      <c r="BB82" s="126"/>
      <c r="BD82" s="135"/>
      <c r="BE82" s="108"/>
      <c r="BF82" s="126"/>
      <c r="BG82" s="126"/>
      <c r="BI82" s="126"/>
    </row>
    <row r="83" spans="2:61" x14ac:dyDescent="0.25">
      <c r="B83" s="36">
        <v>3</v>
      </c>
      <c r="C83" s="61">
        <f>Ific!M16-'RGB1'!M206</f>
        <v>3954.8723240825057</v>
      </c>
      <c r="D83" s="35">
        <f>'Complément Ific Aviq'!C17</f>
        <v>2193.2800000000002</v>
      </c>
      <c r="E83" s="35">
        <f t="shared" si="17"/>
        <v>-1761.5923240825055</v>
      </c>
      <c r="F83" s="35">
        <f t="shared" si="24"/>
        <v>373.41526989714703</v>
      </c>
      <c r="G83" s="36">
        <v>3</v>
      </c>
      <c r="H83" s="37"/>
      <c r="I83" s="73"/>
      <c r="J83" s="129">
        <f t="shared" si="18"/>
        <v>0</v>
      </c>
      <c r="K83" s="35">
        <f t="shared" si="15"/>
        <v>0</v>
      </c>
      <c r="L83" s="108"/>
      <c r="N83" s="36">
        <v>3</v>
      </c>
      <c r="O83" s="61">
        <f>Ific!M16-'RGB1'!M254</f>
        <v>2950.9882342226701</v>
      </c>
      <c r="P83" s="35">
        <f>'Complément Ific Aviq'!C17</f>
        <v>2193.2800000000002</v>
      </c>
      <c r="Q83" s="35">
        <f t="shared" si="19"/>
        <v>-757.70823422266994</v>
      </c>
      <c r="R83" s="35">
        <f t="shared" si="25"/>
        <v>365.76578316698055</v>
      </c>
      <c r="S83" s="36">
        <v>3</v>
      </c>
      <c r="T83" s="86"/>
      <c r="U83" s="138"/>
      <c r="V83" s="129">
        <f t="shared" si="20"/>
        <v>0</v>
      </c>
      <c r="W83" s="35">
        <f t="shared" si="21"/>
        <v>0</v>
      </c>
      <c r="X83" s="126"/>
      <c r="Z83" s="36">
        <v>3</v>
      </c>
      <c r="AA83" s="61">
        <f>Ific!M16-'RGB1'!M302</f>
        <v>1746.8503398316461</v>
      </c>
      <c r="AB83" s="35">
        <f>'Complément Ific Aviq'!C17</f>
        <v>2193.2800000000002</v>
      </c>
      <c r="AC83" s="35">
        <f t="shared" si="22"/>
        <v>446.42966016835408</v>
      </c>
      <c r="AD83" s="35">
        <f t="shared" si="26"/>
        <v>-418.54772463232598</v>
      </c>
      <c r="AE83" s="36">
        <v>3</v>
      </c>
      <c r="AF83" s="86"/>
      <c r="AG83" s="138"/>
      <c r="AH83" s="129">
        <f t="shared" si="16"/>
        <v>0</v>
      </c>
      <c r="AI83" s="35">
        <f t="shared" si="23"/>
        <v>0</v>
      </c>
      <c r="AJ83" s="108"/>
      <c r="AK83" s="126"/>
      <c r="AL83" s="126"/>
      <c r="AN83" s="126"/>
      <c r="AP83" s="135"/>
      <c r="AQ83" s="108"/>
      <c r="AR83" s="126"/>
      <c r="AS83" s="126"/>
      <c r="AU83" s="126"/>
      <c r="AW83" s="135"/>
      <c r="AX83" s="108"/>
      <c r="AY83" s="126"/>
      <c r="AZ83" s="126"/>
      <c r="BB83" s="126"/>
      <c r="BD83" s="135"/>
      <c r="BE83" s="108"/>
      <c r="BF83" s="126"/>
      <c r="BG83" s="126"/>
      <c r="BI83" s="126"/>
    </row>
    <row r="84" spans="2:61" x14ac:dyDescent="0.25">
      <c r="B84" s="36">
        <v>4</v>
      </c>
      <c r="C84" s="61">
        <f>Ific!M17-'RGB1'!M207</f>
        <v>4056.1795967196304</v>
      </c>
      <c r="D84" s="35">
        <f>'Complément Ific Aviq'!C18</f>
        <v>2672.1278729660808</v>
      </c>
      <c r="E84" s="35">
        <f t="shared" si="17"/>
        <v>-1384.0517237535496</v>
      </c>
      <c r="F84" s="35">
        <f t="shared" si="24"/>
        <v>377.54060032895586</v>
      </c>
      <c r="G84" s="36">
        <v>4</v>
      </c>
      <c r="H84" s="37"/>
      <c r="I84" s="73"/>
      <c r="J84" s="129">
        <f t="shared" si="18"/>
        <v>0</v>
      </c>
      <c r="K84" s="35">
        <f t="shared" si="15"/>
        <v>0</v>
      </c>
      <c r="L84" s="108"/>
      <c r="N84" s="36">
        <v>4</v>
      </c>
      <c r="O84" s="61">
        <f>Ific!M17-'RGB1'!M255</f>
        <v>3061.3726289576516</v>
      </c>
      <c r="P84" s="35">
        <f>'Complément Ific Aviq'!C18</f>
        <v>2672.1278729660808</v>
      </c>
      <c r="Q84" s="35">
        <f t="shared" si="19"/>
        <v>-389.24475599157086</v>
      </c>
      <c r="R84" s="35">
        <f t="shared" si="25"/>
        <v>368.46347823109909</v>
      </c>
      <c r="S84" s="36">
        <v>4</v>
      </c>
      <c r="T84" s="86"/>
      <c r="U84" s="138"/>
      <c r="V84" s="129">
        <f t="shared" si="20"/>
        <v>0</v>
      </c>
      <c r="W84" s="35">
        <f t="shared" si="21"/>
        <v>0</v>
      </c>
      <c r="X84" s="126"/>
      <c r="Z84" s="36">
        <v>4</v>
      </c>
      <c r="AA84" s="61">
        <f>Ific!M17-'RGB1'!M303</f>
        <v>2134.2364946353118</v>
      </c>
      <c r="AB84" s="35">
        <f>'Complément Ific Aviq'!C18</f>
        <v>2672.1278729660808</v>
      </c>
      <c r="AC84" s="35">
        <f t="shared" si="22"/>
        <v>537.89137833076893</v>
      </c>
      <c r="AD84" s="35">
        <f t="shared" si="26"/>
        <v>91.461718162414854</v>
      </c>
      <c r="AE84" s="36">
        <v>4</v>
      </c>
      <c r="AF84" s="86"/>
      <c r="AG84" s="138"/>
      <c r="AH84" s="129">
        <f t="shared" si="16"/>
        <v>0</v>
      </c>
      <c r="AI84" s="35">
        <f t="shared" si="23"/>
        <v>0</v>
      </c>
      <c r="AJ84" s="108"/>
      <c r="AK84" s="126"/>
      <c r="AL84" s="126"/>
      <c r="AN84" s="126"/>
      <c r="AP84" s="135"/>
      <c r="AQ84" s="108"/>
      <c r="AR84" s="126"/>
      <c r="AS84" s="126"/>
      <c r="AU84" s="126"/>
      <c r="AW84" s="135"/>
      <c r="AX84" s="108"/>
      <c r="AY84" s="126"/>
      <c r="AZ84" s="126"/>
      <c r="BB84" s="126"/>
      <c r="BD84" s="135"/>
      <c r="BE84" s="108"/>
      <c r="BF84" s="126"/>
      <c r="BG84" s="126"/>
      <c r="BI84" s="126"/>
    </row>
    <row r="85" spans="2:61" x14ac:dyDescent="0.25">
      <c r="B85" s="36">
        <v>5</v>
      </c>
      <c r="C85" s="61">
        <f>Ific!M18-'RGB1'!M208</f>
        <v>4097.1548368309814</v>
      </c>
      <c r="D85" s="35">
        <f>'Complément Ific Aviq'!C19</f>
        <v>3340.9666202705343</v>
      </c>
      <c r="E85" s="35">
        <f t="shared" si="17"/>
        <v>-756.18821656044702</v>
      </c>
      <c r="F85" s="35">
        <f t="shared" si="24"/>
        <v>627.86350719310258</v>
      </c>
      <c r="G85" s="36">
        <v>5</v>
      </c>
      <c r="H85" s="37"/>
      <c r="I85" s="73"/>
      <c r="J85" s="129">
        <f t="shared" si="18"/>
        <v>0</v>
      </c>
      <c r="K85" s="35">
        <f t="shared" si="15"/>
        <v>0</v>
      </c>
      <c r="L85" s="108"/>
      <c r="N85" s="36">
        <v>5</v>
      </c>
      <c r="O85" s="61">
        <f>Ific!M18-'RGB1'!M256</f>
        <v>3667.2042797838585</v>
      </c>
      <c r="P85" s="35">
        <f>'Complément Ific Aviq'!C19</f>
        <v>3340.9666202705343</v>
      </c>
      <c r="Q85" s="35">
        <f t="shared" si="19"/>
        <v>-326.23765951332416</v>
      </c>
      <c r="R85" s="35">
        <f t="shared" si="25"/>
        <v>63.007096478246694</v>
      </c>
      <c r="S85" s="36">
        <v>5</v>
      </c>
      <c r="T85" s="86"/>
      <c r="U85" s="138"/>
      <c r="V85" s="129">
        <f t="shared" si="20"/>
        <v>0</v>
      </c>
      <c r="W85" s="35">
        <f t="shared" si="21"/>
        <v>0</v>
      </c>
      <c r="X85" s="126"/>
      <c r="Z85" s="36">
        <v>5</v>
      </c>
      <c r="AA85" s="61">
        <f>Ific!M18-'RGB1'!M304</f>
        <v>2099.5146427703148</v>
      </c>
      <c r="AB85" s="35">
        <f>'Complément Ific Aviq'!C19</f>
        <v>3340.9666202705343</v>
      </c>
      <c r="AC85" s="35">
        <f t="shared" si="22"/>
        <v>1241.4519775002195</v>
      </c>
      <c r="AD85" s="35">
        <f t="shared" si="26"/>
        <v>703.5605991694506</v>
      </c>
      <c r="AE85" s="36">
        <v>5</v>
      </c>
      <c r="AF85" s="86"/>
      <c r="AG85" s="138"/>
      <c r="AH85" s="129">
        <f t="shared" si="16"/>
        <v>0</v>
      </c>
      <c r="AI85" s="35">
        <f t="shared" si="23"/>
        <v>0</v>
      </c>
      <c r="AJ85" s="108"/>
      <c r="AK85" s="126"/>
      <c r="AL85" s="126"/>
      <c r="AN85" s="126"/>
      <c r="AP85" s="135"/>
      <c r="AQ85" s="108"/>
      <c r="AR85" s="126"/>
      <c r="AS85" s="126"/>
      <c r="AU85" s="126"/>
      <c r="AW85" s="135"/>
      <c r="AX85" s="108"/>
      <c r="AY85" s="126"/>
      <c r="AZ85" s="126"/>
      <c r="BB85" s="126"/>
      <c r="BD85" s="135"/>
      <c r="BE85" s="108"/>
      <c r="BF85" s="126"/>
      <c r="BG85" s="126"/>
      <c r="BI85" s="126"/>
    </row>
    <row r="86" spans="2:61" x14ac:dyDescent="0.25">
      <c r="B86" s="36">
        <v>6</v>
      </c>
      <c r="C86" s="61">
        <f>Ific!M19-'RGB1'!M209</f>
        <v>4537.4699352514508</v>
      </c>
      <c r="D86" s="35">
        <f>'Complément Ific Aviq'!C20</f>
        <v>4149.1753675749842</v>
      </c>
      <c r="E86" s="35">
        <f t="shared" si="17"/>
        <v>-388.29456767646661</v>
      </c>
      <c r="F86" s="35">
        <f t="shared" si="24"/>
        <v>367.8936488839804</v>
      </c>
      <c r="G86" s="36">
        <v>6</v>
      </c>
      <c r="H86" s="37"/>
      <c r="I86" s="73"/>
      <c r="J86" s="129">
        <f t="shared" si="18"/>
        <v>0</v>
      </c>
      <c r="K86" s="35">
        <f t="shared" si="15"/>
        <v>0</v>
      </c>
      <c r="L86" s="108"/>
      <c r="N86" s="36">
        <v>6</v>
      </c>
      <c r="O86" s="61">
        <f>Ific!M19-'RGB1'!M257</f>
        <v>4344.9992597989985</v>
      </c>
      <c r="P86" s="35">
        <f>'Complément Ific Aviq'!C20</f>
        <v>4149.1753675749842</v>
      </c>
      <c r="Q86" s="35">
        <f t="shared" si="19"/>
        <v>-195.82389222401434</v>
      </c>
      <c r="R86" s="35">
        <f t="shared" si="25"/>
        <v>130.41376728930982</v>
      </c>
      <c r="S86" s="36">
        <v>6</v>
      </c>
      <c r="T86" s="86"/>
      <c r="U86" s="138"/>
      <c r="V86" s="129">
        <f t="shared" si="20"/>
        <v>0</v>
      </c>
      <c r="W86" s="35">
        <f t="shared" si="21"/>
        <v>0</v>
      </c>
      <c r="X86" s="126"/>
      <c r="Z86" s="36">
        <v>6</v>
      </c>
      <c r="AA86" s="61">
        <f>Ific!M19-'RGB1'!M305</f>
        <v>2009.4451225593293</v>
      </c>
      <c r="AB86" s="35">
        <f>'Complément Ific Aviq'!C20</f>
        <v>4149.1753675749842</v>
      </c>
      <c r="AC86" s="35">
        <f t="shared" si="22"/>
        <v>2139.7302450156549</v>
      </c>
      <c r="AD86" s="35">
        <f t="shared" si="26"/>
        <v>898.27826751543535</v>
      </c>
      <c r="AE86" s="36">
        <v>6</v>
      </c>
      <c r="AF86" s="86"/>
      <c r="AG86" s="138"/>
      <c r="AH86" s="129">
        <f t="shared" si="16"/>
        <v>0</v>
      </c>
      <c r="AI86" s="35">
        <f t="shared" si="23"/>
        <v>0</v>
      </c>
      <c r="AJ86" s="108"/>
      <c r="AK86" s="126"/>
      <c r="AL86" s="126"/>
      <c r="AN86" s="126"/>
      <c r="AP86" s="135"/>
      <c r="AQ86" s="108"/>
      <c r="AR86" s="126"/>
      <c r="AS86" s="126"/>
      <c r="AU86" s="126"/>
      <c r="AW86" s="135"/>
      <c r="AX86" s="108"/>
      <c r="AY86" s="126"/>
      <c r="AZ86" s="126"/>
      <c r="BB86" s="126"/>
      <c r="BD86" s="135"/>
      <c r="BE86" s="108"/>
      <c r="BF86" s="126"/>
      <c r="BG86" s="126"/>
      <c r="BI86" s="126"/>
    </row>
    <row r="87" spans="2:61" x14ac:dyDescent="0.25">
      <c r="B87" s="36">
        <v>7</v>
      </c>
      <c r="C87" s="61">
        <f>Ific!M20-'RGB1'!M210</f>
        <v>5250.6004350083385</v>
      </c>
      <c r="D87" s="35">
        <f>'Complément Ific Aviq'!C21</f>
        <v>4688.6341148794363</v>
      </c>
      <c r="E87" s="35">
        <f t="shared" si="17"/>
        <v>-561.96632012890223</v>
      </c>
      <c r="F87" s="35">
        <f t="shared" si="24"/>
        <v>-173.67175245243561</v>
      </c>
      <c r="G87" s="36">
        <v>7</v>
      </c>
      <c r="H87" s="37"/>
      <c r="I87" s="73"/>
      <c r="J87" s="129">
        <f t="shared" si="18"/>
        <v>0</v>
      </c>
      <c r="K87" s="35">
        <f t="shared" si="15"/>
        <v>0</v>
      </c>
      <c r="L87" s="108"/>
      <c r="N87" s="36">
        <v>7</v>
      </c>
      <c r="O87" s="61">
        <f>Ific!M20-'RGB1'!M258</f>
        <v>4288.2350780933411</v>
      </c>
      <c r="P87" s="35">
        <f>'Complément Ific Aviq'!C21</f>
        <v>4688.6341148794363</v>
      </c>
      <c r="Q87" s="35">
        <f t="shared" si="19"/>
        <v>400.39903678609517</v>
      </c>
      <c r="R87" s="35">
        <f t="shared" si="25"/>
        <v>596.22292901010951</v>
      </c>
      <c r="S87" s="36">
        <v>7</v>
      </c>
      <c r="T87" s="86"/>
      <c r="U87" s="138"/>
      <c r="V87" s="129">
        <f t="shared" si="20"/>
        <v>0</v>
      </c>
      <c r="W87" s="35">
        <f t="shared" si="21"/>
        <v>0</v>
      </c>
      <c r="X87" s="126"/>
      <c r="Z87" s="36">
        <v>7</v>
      </c>
      <c r="AA87" s="61">
        <f>Ific!M20-'RGB1'!M306</f>
        <v>1866.1699785950113</v>
      </c>
      <c r="AB87" s="35">
        <f>'Complément Ific Aviq'!C21</f>
        <v>4688.6341148794363</v>
      </c>
      <c r="AC87" s="35">
        <f t="shared" si="22"/>
        <v>2822.464136284425</v>
      </c>
      <c r="AD87" s="35">
        <f t="shared" si="26"/>
        <v>682.73389126877009</v>
      </c>
      <c r="AE87" s="36">
        <v>7</v>
      </c>
      <c r="AF87" s="86"/>
      <c r="AG87" s="138"/>
      <c r="AH87" s="129">
        <f t="shared" si="16"/>
        <v>0</v>
      </c>
      <c r="AI87" s="35">
        <f t="shared" si="23"/>
        <v>0</v>
      </c>
      <c r="AJ87" s="108"/>
      <c r="AK87" s="126"/>
      <c r="AL87" s="126"/>
      <c r="AN87" s="126"/>
      <c r="AP87" s="135"/>
      <c r="AQ87" s="108"/>
      <c r="AR87" s="126"/>
      <c r="AS87" s="126"/>
      <c r="AU87" s="126"/>
      <c r="AW87" s="135"/>
      <c r="AX87" s="108"/>
      <c r="AY87" s="126"/>
      <c r="AZ87" s="126"/>
      <c r="BB87" s="126"/>
      <c r="BD87" s="135"/>
      <c r="BE87" s="108"/>
      <c r="BF87" s="126"/>
      <c r="BG87" s="126"/>
      <c r="BI87" s="126"/>
    </row>
    <row r="88" spans="2:61" x14ac:dyDescent="0.25">
      <c r="B88" s="36">
        <v>8</v>
      </c>
      <c r="C88" s="61">
        <f>Ific!M21-'RGB1'!M211</f>
        <v>5132.0970002849863</v>
      </c>
      <c r="D88" s="35">
        <f>'Complément Ific Aviq'!C22</f>
        <v>4953.6128621838898</v>
      </c>
      <c r="E88" s="35">
        <f t="shared" si="17"/>
        <v>-178.48413810109651</v>
      </c>
      <c r="F88" s="35">
        <f t="shared" si="24"/>
        <v>383.48218202780572</v>
      </c>
      <c r="G88" s="36">
        <v>8</v>
      </c>
      <c r="H88" s="37"/>
      <c r="I88" s="73"/>
      <c r="J88" s="129">
        <f t="shared" si="18"/>
        <v>0</v>
      </c>
      <c r="K88" s="35">
        <f t="shared" si="15"/>
        <v>0</v>
      </c>
      <c r="L88" s="108"/>
      <c r="N88" s="36">
        <v>8</v>
      </c>
      <c r="O88" s="61">
        <f>Ific!M21-'RGB1'!M259</f>
        <v>4180.545513652316</v>
      </c>
      <c r="P88" s="35">
        <f>'Complément Ific Aviq'!C22</f>
        <v>4953.6128621838898</v>
      </c>
      <c r="Q88" s="35">
        <f t="shared" si="19"/>
        <v>773.06734853157377</v>
      </c>
      <c r="R88" s="35">
        <f t="shared" si="25"/>
        <v>372.6683117454786</v>
      </c>
      <c r="S88" s="36">
        <v>8</v>
      </c>
      <c r="T88" s="86"/>
      <c r="U88" s="138"/>
      <c r="V88" s="129">
        <f t="shared" si="20"/>
        <v>0</v>
      </c>
      <c r="W88" s="35">
        <f t="shared" si="21"/>
        <v>0</v>
      </c>
      <c r="X88" s="126"/>
      <c r="Z88" s="36">
        <v>8</v>
      </c>
      <c r="AA88" s="61">
        <f>Ific!M21-'RGB1'!M307</f>
        <v>1671.9694518953256</v>
      </c>
      <c r="AB88" s="35">
        <f>'Complément Ific Aviq'!C22</f>
        <v>4953.6128621838898</v>
      </c>
      <c r="AC88" s="35">
        <f t="shared" si="22"/>
        <v>3281.6434102885642</v>
      </c>
      <c r="AD88" s="35">
        <f t="shared" si="26"/>
        <v>459.17927400413919</v>
      </c>
      <c r="AE88" s="36">
        <v>8</v>
      </c>
      <c r="AF88" s="86"/>
      <c r="AG88" s="138"/>
      <c r="AH88" s="129">
        <f t="shared" si="16"/>
        <v>0</v>
      </c>
      <c r="AI88" s="35">
        <f t="shared" si="23"/>
        <v>0</v>
      </c>
      <c r="AJ88" s="108"/>
      <c r="AK88" s="126"/>
      <c r="AL88" s="126"/>
      <c r="AN88" s="126"/>
      <c r="AP88" s="135"/>
      <c r="AQ88" s="108"/>
      <c r="AR88" s="126"/>
      <c r="AS88" s="126"/>
      <c r="AU88" s="126"/>
      <c r="AW88" s="135"/>
      <c r="AX88" s="108"/>
      <c r="AY88" s="126"/>
      <c r="AZ88" s="126"/>
      <c r="BB88" s="126"/>
      <c r="BD88" s="135"/>
      <c r="BE88" s="108"/>
      <c r="BF88" s="126"/>
      <c r="BG88" s="126"/>
      <c r="BI88" s="126"/>
    </row>
    <row r="89" spans="2:61" x14ac:dyDescent="0.25">
      <c r="B89" s="36">
        <v>9</v>
      </c>
      <c r="C89" s="61">
        <f>Ific!M22-'RGB1'!M212</f>
        <v>4611.5228054068139</v>
      </c>
      <c r="D89" s="35">
        <f>'Complément Ific Aviq'!C23</f>
        <v>5170.9816094883345</v>
      </c>
      <c r="E89" s="35">
        <f t="shared" si="17"/>
        <v>559.45880408152061</v>
      </c>
      <c r="F89" s="35">
        <f t="shared" si="24"/>
        <v>737.94294218261712</v>
      </c>
      <c r="G89" s="36">
        <v>9</v>
      </c>
      <c r="H89" s="37"/>
      <c r="I89" s="73"/>
      <c r="J89" s="129">
        <f t="shared" si="18"/>
        <v>0</v>
      </c>
      <c r="K89" s="35">
        <f t="shared" si="15"/>
        <v>0</v>
      </c>
      <c r="L89" s="108"/>
      <c r="N89" s="36">
        <v>9</v>
      </c>
      <c r="O89" s="61">
        <f>Ific!M22-'RGB1'!M260</f>
        <v>3670.7851890565071</v>
      </c>
      <c r="P89" s="35">
        <f>'Complément Ific Aviq'!C23</f>
        <v>5170.9816094883345</v>
      </c>
      <c r="Q89" s="35">
        <f t="shared" si="19"/>
        <v>1500.1964204318274</v>
      </c>
      <c r="R89" s="35">
        <f t="shared" si="25"/>
        <v>727.12907190025362</v>
      </c>
      <c r="S89" s="36">
        <v>9</v>
      </c>
      <c r="T89" s="86"/>
      <c r="U89" s="138"/>
      <c r="V89" s="129">
        <f t="shared" si="20"/>
        <v>0</v>
      </c>
      <c r="W89" s="35">
        <f t="shared" si="21"/>
        <v>0</v>
      </c>
      <c r="X89" s="126"/>
      <c r="Z89" s="36">
        <v>9</v>
      </c>
      <c r="AA89" s="61">
        <f>Ific!M22-'RGB1'!M308</f>
        <v>1075.6981650408416</v>
      </c>
      <c r="AB89" s="35">
        <f>'Complément Ific Aviq'!C23</f>
        <v>5170.9816094883345</v>
      </c>
      <c r="AC89" s="35">
        <f t="shared" si="22"/>
        <v>4095.2834444474929</v>
      </c>
      <c r="AD89" s="35">
        <f t="shared" si="26"/>
        <v>813.64003415892876</v>
      </c>
      <c r="AE89" s="36">
        <v>9</v>
      </c>
      <c r="AF89" s="37"/>
      <c r="AG89" s="73"/>
      <c r="AH89" s="129">
        <f t="shared" si="16"/>
        <v>0</v>
      </c>
      <c r="AI89" s="35">
        <f t="shared" si="23"/>
        <v>0</v>
      </c>
      <c r="AJ89" s="108"/>
      <c r="AK89" s="126"/>
      <c r="AL89" s="126"/>
      <c r="AN89" s="126"/>
      <c r="AP89" s="135"/>
      <c r="AQ89" s="108"/>
      <c r="AR89" s="126"/>
      <c r="AS89" s="126"/>
      <c r="AU89" s="126"/>
      <c r="AW89" s="135"/>
      <c r="AX89" s="108"/>
      <c r="AY89" s="126"/>
      <c r="AZ89" s="126"/>
      <c r="BB89" s="126"/>
      <c r="BD89" s="135"/>
      <c r="BE89" s="108"/>
      <c r="BF89" s="126"/>
      <c r="BG89" s="126"/>
      <c r="BI89" s="126"/>
    </row>
    <row r="90" spans="2:61" x14ac:dyDescent="0.25">
      <c r="B90" s="36">
        <v>10</v>
      </c>
      <c r="C90" s="61">
        <f>Ific!M23-'RGB1'!M213</f>
        <v>3508.4371402243414</v>
      </c>
      <c r="D90" s="35">
        <f>'Complément Ific Aviq'!C24</f>
        <v>3948.2063967849422</v>
      </c>
      <c r="E90" s="35">
        <f t="shared" si="17"/>
        <v>439.76925656060075</v>
      </c>
      <c r="F90" s="35">
        <f t="shared" si="24"/>
        <v>-119.68954752091986</v>
      </c>
      <c r="G90" s="36">
        <v>10</v>
      </c>
      <c r="H90" s="37"/>
      <c r="I90" s="73"/>
      <c r="J90" s="129">
        <f t="shared" si="18"/>
        <v>0</v>
      </c>
      <c r="K90" s="35">
        <f t="shared" si="15"/>
        <v>0</v>
      </c>
      <c r="L90" s="108"/>
      <c r="N90" s="36">
        <v>10</v>
      </c>
      <c r="O90" s="61">
        <f>Ific!M23-'RGB1'!M261</f>
        <v>2297.3873159219875</v>
      </c>
      <c r="P90" s="35">
        <f>'Complément Ific Aviq'!C24</f>
        <v>3948.2063967849422</v>
      </c>
      <c r="Q90" s="35">
        <f t="shared" si="19"/>
        <v>1650.8190808629547</v>
      </c>
      <c r="R90" s="35">
        <f t="shared" si="25"/>
        <v>150.62266043112731</v>
      </c>
      <c r="S90" s="36">
        <v>10</v>
      </c>
      <c r="T90" s="37"/>
      <c r="U90" s="73"/>
      <c r="V90" s="129">
        <f t="shared" si="20"/>
        <v>0</v>
      </c>
      <c r="W90" s="35">
        <f t="shared" si="21"/>
        <v>0</v>
      </c>
      <c r="X90" s="126"/>
      <c r="Z90" s="36">
        <v>10</v>
      </c>
      <c r="AA90" s="61">
        <f>Ific!M23-'RGB1'!M309</f>
        <v>437.57437289234076</v>
      </c>
      <c r="AB90" s="35">
        <f>'Complément Ific Aviq'!C24</f>
        <v>3948.2063967849422</v>
      </c>
      <c r="AC90" s="35">
        <f t="shared" si="22"/>
        <v>3510.6320238926014</v>
      </c>
      <c r="AD90" s="35">
        <f t="shared" si="26"/>
        <v>-584.6514205548915</v>
      </c>
      <c r="AE90" s="36">
        <v>10</v>
      </c>
      <c r="AF90" s="37"/>
      <c r="AG90" s="73"/>
      <c r="AH90" s="129">
        <f t="shared" si="16"/>
        <v>0</v>
      </c>
      <c r="AI90" s="35">
        <f t="shared" si="23"/>
        <v>0</v>
      </c>
      <c r="AJ90" s="108"/>
      <c r="AK90" s="126"/>
      <c r="AL90" s="126"/>
      <c r="AN90" s="126"/>
      <c r="AP90" s="135"/>
      <c r="AQ90" s="108"/>
      <c r="AR90" s="126"/>
      <c r="AS90" s="126"/>
      <c r="AU90" s="126"/>
      <c r="AW90" s="135"/>
      <c r="AX90" s="108"/>
      <c r="AY90" s="126"/>
      <c r="AZ90" s="126"/>
      <c r="BB90" s="126"/>
      <c r="BD90" s="135"/>
      <c r="BE90" s="108"/>
      <c r="BF90" s="126"/>
      <c r="BG90" s="126"/>
      <c r="BI90" s="126"/>
    </row>
    <row r="91" spans="2:61" x14ac:dyDescent="0.25">
      <c r="B91" s="36">
        <v>11</v>
      </c>
      <c r="C91" s="61">
        <f>Ific!M24-'RGB1'!M214</f>
        <v>2699.2979945843545</v>
      </c>
      <c r="D91" s="35">
        <f>'Complément Ific Aviq'!C25</f>
        <v>3983.2776690844971</v>
      </c>
      <c r="E91" s="35">
        <f t="shared" si="17"/>
        <v>1283.9796745001427</v>
      </c>
      <c r="F91" s="35">
        <f t="shared" si="24"/>
        <v>844.21041793954191</v>
      </c>
      <c r="G91" s="36">
        <v>11</v>
      </c>
      <c r="H91" s="37"/>
      <c r="I91" s="73"/>
      <c r="J91" s="129">
        <f t="shared" si="18"/>
        <v>0</v>
      </c>
      <c r="K91" s="35">
        <f t="shared" si="15"/>
        <v>0</v>
      </c>
      <c r="L91" s="108"/>
      <c r="N91" s="36">
        <v>11</v>
      </c>
      <c r="O91" s="61">
        <f>Ific!M24-'RGB1'!M262</f>
        <v>1217.9359623300115</v>
      </c>
      <c r="P91" s="35">
        <f>'Complément Ific Aviq'!C25</f>
        <v>3983.2776690844971</v>
      </c>
      <c r="Q91" s="35">
        <f t="shared" si="19"/>
        <v>2765.3417067544856</v>
      </c>
      <c r="R91" s="35">
        <f t="shared" si="25"/>
        <v>1114.5226258915309</v>
      </c>
      <c r="S91" s="36">
        <v>11</v>
      </c>
      <c r="T91" s="37"/>
      <c r="U91" s="73"/>
      <c r="V91" s="129">
        <f t="shared" si="20"/>
        <v>0</v>
      </c>
      <c r="W91" s="35">
        <f t="shared" si="21"/>
        <v>0</v>
      </c>
      <c r="X91" s="126"/>
      <c r="Z91" s="36">
        <v>11</v>
      </c>
      <c r="AA91" s="61">
        <f>Ific!M24-'RGB1'!M310</f>
        <v>405.4264068742923</v>
      </c>
      <c r="AB91" s="35">
        <f>'Complément Ific Aviq'!C25</f>
        <v>3983.2776690844971</v>
      </c>
      <c r="AC91" s="35">
        <f t="shared" si="22"/>
        <v>3577.8512622102048</v>
      </c>
      <c r="AD91" s="35">
        <f t="shared" si="26"/>
        <v>67.219238317603413</v>
      </c>
      <c r="AE91" s="36">
        <v>11</v>
      </c>
      <c r="AF91" s="37"/>
      <c r="AG91" s="73"/>
      <c r="AH91" s="129">
        <f t="shared" si="16"/>
        <v>0</v>
      </c>
      <c r="AI91" s="35">
        <f t="shared" si="23"/>
        <v>0</v>
      </c>
      <c r="AJ91" s="108"/>
      <c r="AK91" s="126"/>
      <c r="AL91" s="126"/>
      <c r="AN91" s="126"/>
      <c r="AP91" s="135"/>
      <c r="AQ91" s="108"/>
      <c r="AR91" s="126"/>
      <c r="AS91" s="126"/>
      <c r="AU91" s="126"/>
      <c r="AW91" s="135"/>
      <c r="AX91" s="108"/>
      <c r="AY91" s="126"/>
      <c r="AZ91" s="126"/>
      <c r="BB91" s="126"/>
      <c r="BD91" s="135"/>
      <c r="BE91" s="108"/>
      <c r="BF91" s="126"/>
      <c r="BG91" s="126"/>
      <c r="BI91" s="126"/>
    </row>
    <row r="92" spans="2:61" x14ac:dyDescent="0.25">
      <c r="B92" s="36">
        <v>12</v>
      </c>
      <c r="C92" s="61">
        <f>Ific!M25-'RGB1'!M215</f>
        <v>2121.2914456276776</v>
      </c>
      <c r="D92" s="35">
        <f>'Complément Ific Aviq'!C26</f>
        <v>3978.0889413840441</v>
      </c>
      <c r="E92" s="35">
        <f t="shared" si="17"/>
        <v>1856.7974957563665</v>
      </c>
      <c r="F92" s="35">
        <f t="shared" si="24"/>
        <v>572.81782125622385</v>
      </c>
      <c r="G92" s="36">
        <v>12</v>
      </c>
      <c r="H92" s="37"/>
      <c r="I92" s="73"/>
      <c r="J92" s="129">
        <f t="shared" si="18"/>
        <v>0</v>
      </c>
      <c r="K92" s="35">
        <f t="shared" si="15"/>
        <v>0</v>
      </c>
      <c r="L92" s="108"/>
      <c r="N92" s="36">
        <v>12</v>
      </c>
      <c r="O92" s="61">
        <f>Ific!M25-'RGB1'!M263</f>
        <v>959.80880777019775</v>
      </c>
      <c r="P92" s="35">
        <f>'Complément Ific Aviq'!C26</f>
        <v>3978.0889413840441</v>
      </c>
      <c r="Q92" s="35">
        <f t="shared" si="19"/>
        <v>3018.2801336138464</v>
      </c>
      <c r="R92" s="35">
        <f t="shared" si="25"/>
        <v>252.93842685936079</v>
      </c>
      <c r="S92" s="36">
        <v>12</v>
      </c>
      <c r="T92" s="37"/>
      <c r="U92" s="73"/>
      <c r="V92" s="129">
        <f t="shared" si="20"/>
        <v>0</v>
      </c>
      <c r="W92" s="35">
        <f t="shared" si="21"/>
        <v>0</v>
      </c>
      <c r="X92" s="126"/>
      <c r="Z92" s="36">
        <v>12</v>
      </c>
      <c r="AA92" s="61">
        <f>Ific!M25-'RGB1'!M311</f>
        <v>-687.31992139530485</v>
      </c>
      <c r="AB92" s="35">
        <f>'Complément Ific Aviq'!C26</f>
        <v>3978.0889413840441</v>
      </c>
      <c r="AC92" s="35">
        <f t="shared" si="22"/>
        <v>3978.0889413840441</v>
      </c>
      <c r="AD92" s="35">
        <f t="shared" si="26"/>
        <v>400.2376791738393</v>
      </c>
      <c r="AE92" s="36">
        <v>12</v>
      </c>
      <c r="AF92" s="37"/>
      <c r="AG92" s="73"/>
      <c r="AH92" s="129">
        <f t="shared" si="16"/>
        <v>0</v>
      </c>
      <c r="AI92" s="35">
        <f t="shared" si="23"/>
        <v>0</v>
      </c>
      <c r="AJ92" s="108"/>
      <c r="AK92" s="126"/>
      <c r="AL92" s="126"/>
      <c r="AN92" s="126"/>
      <c r="AP92" s="135"/>
      <c r="AQ92" s="108"/>
      <c r="AR92" s="126"/>
      <c r="AS92" s="126"/>
      <c r="AU92" s="126"/>
      <c r="AW92" s="135"/>
      <c r="AX92" s="108"/>
      <c r="AY92" s="126"/>
      <c r="AZ92" s="126"/>
      <c r="BB92" s="126"/>
      <c r="BD92" s="135"/>
      <c r="BE92" s="108"/>
      <c r="BF92" s="126"/>
      <c r="BG92" s="126"/>
      <c r="BI92" s="126"/>
    </row>
    <row r="93" spans="2:61" x14ac:dyDescent="0.25">
      <c r="B93" s="36">
        <v>13</v>
      </c>
      <c r="C93" s="61">
        <f>Ific!M26-'RGB1'!M216</f>
        <v>1722.1110710523208</v>
      </c>
      <c r="D93" s="35">
        <f>'Complément Ific Aviq'!C27</f>
        <v>3935.2602136835981</v>
      </c>
      <c r="E93" s="35">
        <f t="shared" si="17"/>
        <v>2213.1491426312773</v>
      </c>
      <c r="F93" s="35">
        <f t="shared" si="24"/>
        <v>356.35164687491078</v>
      </c>
      <c r="G93" s="36">
        <v>13</v>
      </c>
      <c r="H93" s="37"/>
      <c r="I93" s="73"/>
      <c r="J93" s="129">
        <f t="shared" si="18"/>
        <v>0</v>
      </c>
      <c r="K93" s="35">
        <f t="shared" si="15"/>
        <v>0</v>
      </c>
      <c r="L93" s="108"/>
      <c r="N93" s="36">
        <v>13</v>
      </c>
      <c r="O93" s="61">
        <f>Ific!M26-'RGB1'!M264</f>
        <v>717.9649787130038</v>
      </c>
      <c r="P93" s="35">
        <f>'Complément Ific Aviq'!C27</f>
        <v>3935.2602136835981</v>
      </c>
      <c r="Q93" s="35">
        <f t="shared" si="19"/>
        <v>3217.2952349705943</v>
      </c>
      <c r="R93" s="35">
        <f t="shared" si="25"/>
        <v>199.01510135674789</v>
      </c>
      <c r="S93" s="36">
        <v>13</v>
      </c>
      <c r="T93" s="37"/>
      <c r="U93" s="73"/>
      <c r="V93" s="129">
        <f t="shared" si="20"/>
        <v>0</v>
      </c>
      <c r="W93" s="35">
        <f t="shared" si="21"/>
        <v>0</v>
      </c>
      <c r="X93" s="126"/>
      <c r="Z93" s="36">
        <v>13</v>
      </c>
      <c r="AA93" s="61">
        <f>Ific!M26-'RGB1'!M312</f>
        <v>-622.85128897734103</v>
      </c>
      <c r="AB93" s="35">
        <f>'Complément Ific Aviq'!C27</f>
        <v>3935.2602136835981</v>
      </c>
      <c r="AC93" s="35">
        <f t="shared" si="22"/>
        <v>3935.2602136835981</v>
      </c>
      <c r="AD93" s="35">
        <f t="shared" si="26"/>
        <v>-42.828727700446052</v>
      </c>
      <c r="AE93" s="36">
        <v>13</v>
      </c>
      <c r="AF93" s="37"/>
      <c r="AG93" s="73"/>
      <c r="AH93" s="129">
        <f t="shared" si="16"/>
        <v>0</v>
      </c>
      <c r="AI93" s="35">
        <f t="shared" si="23"/>
        <v>0</v>
      </c>
      <c r="AJ93" s="108"/>
      <c r="AK93" s="126"/>
      <c r="AL93" s="126"/>
      <c r="AN93" s="126"/>
      <c r="AP93" s="135"/>
      <c r="AQ93" s="108"/>
      <c r="AR93" s="126"/>
      <c r="AS93" s="126"/>
      <c r="AU93" s="126"/>
      <c r="AW93" s="135"/>
      <c r="AX93" s="108"/>
      <c r="AY93" s="126"/>
      <c r="AZ93" s="126"/>
      <c r="BB93" s="126"/>
      <c r="BD93" s="135"/>
      <c r="BE93" s="108"/>
      <c r="BF93" s="126"/>
      <c r="BG93" s="126"/>
      <c r="BI93" s="126"/>
    </row>
    <row r="94" spans="2:61" x14ac:dyDescent="0.25">
      <c r="B94" s="36">
        <v>14</v>
      </c>
      <c r="C94" s="61">
        <f>Ific!M27-'RGB1'!M217</f>
        <v>2033.9522031209926</v>
      </c>
      <c r="D94" s="35">
        <f>'Complément Ific Aviq'!C28</f>
        <v>3856.0867104489312</v>
      </c>
      <c r="E94" s="35">
        <f t="shared" si="17"/>
        <v>1822.1345073279385</v>
      </c>
      <c r="F94" s="35">
        <f t="shared" si="24"/>
        <v>-391.01463530333876</v>
      </c>
      <c r="G94" s="36">
        <v>14</v>
      </c>
      <c r="H94" s="37"/>
      <c r="I94" s="73"/>
      <c r="J94" s="129">
        <f t="shared" si="18"/>
        <v>0</v>
      </c>
      <c r="K94" s="35">
        <f t="shared" si="15"/>
        <v>0</v>
      </c>
      <c r="L94" s="108"/>
      <c r="N94" s="36">
        <v>14</v>
      </c>
      <c r="O94" s="61">
        <f>Ific!M27-'RGB1'!M265</f>
        <v>789.27433418500004</v>
      </c>
      <c r="P94" s="35">
        <f>'Complément Ific Aviq'!C28</f>
        <v>3856.0867104489312</v>
      </c>
      <c r="Q94" s="35">
        <f t="shared" si="19"/>
        <v>3066.8123762639311</v>
      </c>
      <c r="R94" s="35">
        <f t="shared" si="25"/>
        <v>-150.48285870666314</v>
      </c>
      <c r="S94" s="36">
        <v>14</v>
      </c>
      <c r="T94" s="37"/>
      <c r="U94" s="73"/>
      <c r="V94" s="129">
        <f t="shared" si="20"/>
        <v>0</v>
      </c>
      <c r="W94" s="35">
        <f t="shared" si="21"/>
        <v>0</v>
      </c>
      <c r="X94" s="126"/>
      <c r="Z94" s="36">
        <v>14</v>
      </c>
      <c r="AA94" s="61">
        <f>Ific!M27-'RGB1'!M313</f>
        <v>-594.79741463465325</v>
      </c>
      <c r="AB94" s="35">
        <f>'Complément Ific Aviq'!C28</f>
        <v>3856.0867104489312</v>
      </c>
      <c r="AC94" s="35">
        <f t="shared" si="22"/>
        <v>3856.0867104489312</v>
      </c>
      <c r="AD94" s="35">
        <f t="shared" si="26"/>
        <v>-79.173503234666896</v>
      </c>
      <c r="AE94" s="36">
        <v>14</v>
      </c>
      <c r="AF94" s="37"/>
      <c r="AG94" s="73"/>
      <c r="AH94" s="129">
        <f t="shared" si="16"/>
        <v>0</v>
      </c>
      <c r="AI94" s="35">
        <f t="shared" si="23"/>
        <v>0</v>
      </c>
      <c r="AJ94" s="108"/>
      <c r="AK94" s="126"/>
      <c r="AL94" s="126"/>
      <c r="AN94" s="126"/>
      <c r="AP94" s="135"/>
      <c r="AQ94" s="108"/>
      <c r="AR94" s="126"/>
      <c r="AS94" s="126"/>
      <c r="AU94" s="126"/>
      <c r="AW94" s="135"/>
      <c r="AX94" s="108"/>
      <c r="AY94" s="126"/>
      <c r="AZ94" s="126"/>
      <c r="BB94" s="126"/>
      <c r="BD94" s="135"/>
      <c r="BE94" s="108"/>
      <c r="BF94" s="126"/>
      <c r="BG94" s="126"/>
      <c r="BI94" s="126"/>
    </row>
    <row r="95" spans="2:61" x14ac:dyDescent="0.25">
      <c r="B95" s="36">
        <v>15</v>
      </c>
      <c r="C95" s="61">
        <f>Ific!M28-'RGB1'!M218</f>
        <v>2467.775366777103</v>
      </c>
      <c r="D95" s="35">
        <f>'Complément Ific Aviq'!C29</f>
        <v>3743.987982748476</v>
      </c>
      <c r="E95" s="35">
        <f t="shared" si="17"/>
        <v>1276.212615971373</v>
      </c>
      <c r="F95" s="35">
        <f t="shared" si="24"/>
        <v>-545.92189135656554</v>
      </c>
      <c r="G95" s="36">
        <v>15</v>
      </c>
      <c r="H95" s="37"/>
      <c r="I95" s="73"/>
      <c r="J95" s="129">
        <f t="shared" si="18"/>
        <v>0</v>
      </c>
      <c r="K95" s="35">
        <f t="shared" si="15"/>
        <v>0</v>
      </c>
      <c r="L95" s="108"/>
      <c r="N95" s="36">
        <v>15</v>
      </c>
      <c r="O95" s="61">
        <f>Ific!M28-'RGB1'!M266</f>
        <v>826.4837217059976</v>
      </c>
      <c r="P95" s="35">
        <f>'Complément Ific Aviq'!C29</f>
        <v>3743.987982748476</v>
      </c>
      <c r="Q95" s="35">
        <f t="shared" si="19"/>
        <v>2917.5042610424784</v>
      </c>
      <c r="R95" s="35">
        <f t="shared" si="25"/>
        <v>-149.30811522145268</v>
      </c>
      <c r="S95" s="36">
        <v>15</v>
      </c>
      <c r="T95" s="37"/>
      <c r="U95" s="73"/>
      <c r="V95" s="129">
        <f t="shared" si="20"/>
        <v>0</v>
      </c>
      <c r="W95" s="35">
        <f t="shared" si="21"/>
        <v>0</v>
      </c>
      <c r="X95" s="126"/>
      <c r="Z95" s="36">
        <v>15</v>
      </c>
      <c r="AA95" s="61">
        <f>Ific!M28-'RGB1'!M314</f>
        <v>-600.84350824300782</v>
      </c>
      <c r="AB95" s="35">
        <f>'Complément Ific Aviq'!C29</f>
        <v>3743.987982748476</v>
      </c>
      <c r="AC95" s="35">
        <f t="shared" si="22"/>
        <v>3743.987982748476</v>
      </c>
      <c r="AD95" s="35">
        <f t="shared" si="26"/>
        <v>-112.09872770045513</v>
      </c>
      <c r="AE95" s="36">
        <v>15</v>
      </c>
      <c r="AF95" s="37"/>
      <c r="AG95" s="73"/>
      <c r="AH95" s="129">
        <f t="shared" si="16"/>
        <v>0</v>
      </c>
      <c r="AI95" s="35">
        <f t="shared" si="23"/>
        <v>0</v>
      </c>
      <c r="AJ95" s="108"/>
      <c r="AK95" s="126"/>
      <c r="AL95" s="126"/>
      <c r="AN95" s="126"/>
      <c r="AP95" s="135"/>
      <c r="AQ95" s="108"/>
      <c r="AR95" s="126"/>
      <c r="AS95" s="126"/>
      <c r="AU95" s="126"/>
      <c r="AW95" s="135"/>
      <c r="AX95" s="108"/>
      <c r="AY95" s="126"/>
      <c r="AZ95" s="126"/>
      <c r="BB95" s="126"/>
      <c r="BD95" s="135"/>
      <c r="BE95" s="108"/>
      <c r="BF95" s="126"/>
      <c r="BG95" s="126"/>
      <c r="BI95" s="126"/>
    </row>
    <row r="96" spans="2:61" x14ac:dyDescent="0.25">
      <c r="B96" s="36">
        <v>16</v>
      </c>
      <c r="C96" s="61">
        <f>Ific!M29-'RGB1'!M219</f>
        <v>2786.0317697482533</v>
      </c>
      <c r="D96" s="35">
        <f>'Complément Ific Aviq'!C30</f>
        <v>3518.5392550480346</v>
      </c>
      <c r="E96" s="35">
        <f t="shared" si="17"/>
        <v>732.50748529978137</v>
      </c>
      <c r="F96" s="35">
        <f t="shared" si="24"/>
        <v>-543.70513067159163</v>
      </c>
      <c r="G96" s="36">
        <v>16</v>
      </c>
      <c r="H96" s="37"/>
      <c r="I96" s="73"/>
      <c r="J96" s="129">
        <f t="shared" si="18"/>
        <v>0</v>
      </c>
      <c r="K96" s="35">
        <f t="shared" si="15"/>
        <v>0</v>
      </c>
      <c r="L96" s="108"/>
      <c r="N96" s="36">
        <v>16</v>
      </c>
      <c r="O96" s="61">
        <f>Ific!M29-'RGB1'!M267</f>
        <v>748.12634854200587</v>
      </c>
      <c r="P96" s="35">
        <f>'Complément Ific Aviq'!C30</f>
        <v>3518.5392550480346</v>
      </c>
      <c r="Q96" s="35">
        <f t="shared" si="19"/>
        <v>2770.4129065060288</v>
      </c>
      <c r="R96" s="35">
        <f t="shared" si="25"/>
        <v>-147.09135453644967</v>
      </c>
      <c r="S96" s="36">
        <v>16</v>
      </c>
      <c r="T96" s="37"/>
      <c r="U96" s="73"/>
      <c r="V96" s="129">
        <f t="shared" si="20"/>
        <v>0</v>
      </c>
      <c r="W96" s="35">
        <f t="shared" si="21"/>
        <v>0</v>
      </c>
      <c r="X96" s="126"/>
      <c r="Z96" s="36">
        <v>16</v>
      </c>
      <c r="AA96" s="61">
        <f>Ific!M29-'RGB1'!M315</f>
        <v>-722.45636253633711</v>
      </c>
      <c r="AB96" s="35">
        <f>'Complément Ific Aviq'!C30</f>
        <v>3518.5392550480346</v>
      </c>
      <c r="AC96" s="35">
        <f t="shared" si="22"/>
        <v>3518.5392550480346</v>
      </c>
      <c r="AD96" s="35">
        <f t="shared" si="26"/>
        <v>-225.4487277004414</v>
      </c>
      <c r="AE96" s="36">
        <v>16</v>
      </c>
      <c r="AF96" s="37"/>
      <c r="AG96" s="73"/>
      <c r="AH96" s="129">
        <f t="shared" si="16"/>
        <v>0</v>
      </c>
      <c r="AI96" s="35">
        <f t="shared" si="23"/>
        <v>0</v>
      </c>
      <c r="AJ96" s="108"/>
      <c r="AK96" s="126"/>
      <c r="AL96" s="126"/>
      <c r="AN96" s="126"/>
      <c r="AP96" s="135"/>
      <c r="AQ96" s="108"/>
      <c r="AR96" s="126"/>
      <c r="AS96" s="126"/>
      <c r="AU96" s="126"/>
      <c r="AW96" s="135"/>
      <c r="AX96" s="108"/>
      <c r="AY96" s="126"/>
      <c r="AZ96" s="126"/>
      <c r="BB96" s="126"/>
      <c r="BD96" s="135"/>
      <c r="BE96" s="108"/>
      <c r="BF96" s="126"/>
      <c r="BG96" s="126"/>
      <c r="BI96" s="126"/>
    </row>
    <row r="97" spans="2:61" x14ac:dyDescent="0.25">
      <c r="B97" s="36">
        <v>17</v>
      </c>
      <c r="C97" s="61">
        <f>Ific!M30-'RGB1'!M220</f>
        <v>2846.4317725906731</v>
      </c>
      <c r="D97" s="35">
        <f>'Complément Ific Aviq'!C31</f>
        <v>3703.6957518133677</v>
      </c>
      <c r="E97" s="35">
        <f t="shared" si="17"/>
        <v>857.26397922269462</v>
      </c>
      <c r="F97" s="35">
        <f t="shared" si="24"/>
        <v>124.75649392291325</v>
      </c>
      <c r="G97" s="36">
        <v>17</v>
      </c>
      <c r="H97" s="37"/>
      <c r="I97" s="73"/>
      <c r="J97" s="129">
        <f t="shared" si="18"/>
        <v>0</v>
      </c>
      <c r="K97" s="35">
        <f t="shared" si="15"/>
        <v>0</v>
      </c>
      <c r="L97" s="108"/>
      <c r="N97" s="36">
        <v>17</v>
      </c>
      <c r="O97" s="61">
        <f>Ific!M30-'RGB1'!M268</f>
        <v>645.0318152433465</v>
      </c>
      <c r="P97" s="35">
        <f>'Complément Ific Aviq'!C31</f>
        <v>3703.6957518133677</v>
      </c>
      <c r="Q97" s="35">
        <f t="shared" si="19"/>
        <v>3058.6639365700212</v>
      </c>
      <c r="R97" s="35">
        <f t="shared" si="25"/>
        <v>288.2510300639924</v>
      </c>
      <c r="S97" s="36">
        <v>17</v>
      </c>
      <c r="T97" s="37"/>
      <c r="U97" s="73"/>
      <c r="V97" s="129">
        <f t="shared" si="20"/>
        <v>0</v>
      </c>
      <c r="W97" s="35">
        <f t="shared" si="21"/>
        <v>0</v>
      </c>
      <c r="X97" s="126"/>
      <c r="Z97" s="36">
        <v>17</v>
      </c>
      <c r="AA97" s="61">
        <f>Ific!M30-'RGB1'!M316</f>
        <v>-868.80637696433405</v>
      </c>
      <c r="AB97" s="35">
        <f>'Complément Ific Aviq'!C31</f>
        <v>3703.6957518133677</v>
      </c>
      <c r="AC97" s="35">
        <f t="shared" si="22"/>
        <v>3703.6957518133677</v>
      </c>
      <c r="AD97" s="35">
        <f t="shared" si="26"/>
        <v>185.15649676533303</v>
      </c>
      <c r="AE97" s="36">
        <v>17</v>
      </c>
      <c r="AF97" s="37"/>
      <c r="AG97" s="73"/>
      <c r="AH97" s="129">
        <f t="shared" si="16"/>
        <v>0</v>
      </c>
      <c r="AI97" s="35">
        <f t="shared" si="23"/>
        <v>0</v>
      </c>
      <c r="AJ97" s="108"/>
      <c r="AK97" s="126"/>
      <c r="AL97" s="126"/>
      <c r="AN97" s="126"/>
      <c r="AP97" s="135"/>
      <c r="AQ97" s="108"/>
      <c r="AR97" s="126"/>
      <c r="AS97" s="126"/>
      <c r="AU97" s="126"/>
      <c r="AW97" s="135"/>
      <c r="AX97" s="108"/>
      <c r="AY97" s="126"/>
      <c r="AZ97" s="126"/>
      <c r="BB97" s="126"/>
      <c r="BD97" s="135"/>
      <c r="BE97" s="108"/>
      <c r="BF97" s="126"/>
      <c r="BG97" s="126"/>
      <c r="BI97" s="126"/>
    </row>
    <row r="98" spans="2:61" x14ac:dyDescent="0.25">
      <c r="B98" s="36">
        <v>18</v>
      </c>
      <c r="C98" s="61">
        <f>Ific!M31-'RGB1'!M221</f>
        <v>2710.4464900626481</v>
      </c>
      <c r="D98" s="35">
        <f>'Complément Ific Aviq'!C32</f>
        <v>3909.9970241129126</v>
      </c>
      <c r="E98" s="35">
        <f t="shared" si="17"/>
        <v>1199.5505340502646</v>
      </c>
      <c r="F98" s="35">
        <f t="shared" si="24"/>
        <v>342.28655482756994</v>
      </c>
      <c r="G98" s="36">
        <v>18</v>
      </c>
      <c r="H98" s="37"/>
      <c r="I98" s="73"/>
      <c r="J98" s="129">
        <f t="shared" si="18"/>
        <v>0</v>
      </c>
      <c r="K98" s="35">
        <f t="shared" si="15"/>
        <v>0</v>
      </c>
      <c r="L98" s="108"/>
      <c r="N98" s="36">
        <v>18</v>
      </c>
      <c r="O98" s="61">
        <f>Ific!M31-'RGB1'!M269</f>
        <v>518.58208606332482</v>
      </c>
      <c r="P98" s="35">
        <f>'Complément Ific Aviq'!C32</f>
        <v>3909.9970241129126</v>
      </c>
      <c r="Q98" s="35">
        <f t="shared" si="19"/>
        <v>3391.4149380495878</v>
      </c>
      <c r="R98" s="35">
        <f t="shared" si="25"/>
        <v>332.75100147956664</v>
      </c>
      <c r="S98" s="36">
        <v>18</v>
      </c>
      <c r="T98" s="37"/>
      <c r="U98" s="73"/>
      <c r="V98" s="129">
        <f t="shared" si="20"/>
        <v>0</v>
      </c>
      <c r="W98" s="35">
        <f t="shared" si="21"/>
        <v>0</v>
      </c>
      <c r="X98" s="126"/>
      <c r="Z98" s="36">
        <v>18</v>
      </c>
      <c r="AA98" s="61">
        <f>Ific!M31-'RGB1'!M317</f>
        <v>-1038.5115872736787</v>
      </c>
      <c r="AB98" s="35">
        <f>'Complément Ific Aviq'!C32</f>
        <v>3909.9970241129126</v>
      </c>
      <c r="AC98" s="35">
        <f t="shared" si="22"/>
        <v>3909.9970241129126</v>
      </c>
      <c r="AD98" s="35">
        <f t="shared" si="26"/>
        <v>206.30127229954496</v>
      </c>
      <c r="AE98" s="36">
        <v>18</v>
      </c>
      <c r="AF98" s="37"/>
      <c r="AG98" s="73"/>
      <c r="AH98" s="129">
        <f t="shared" si="16"/>
        <v>0</v>
      </c>
      <c r="AI98" s="35">
        <f t="shared" si="23"/>
        <v>0</v>
      </c>
      <c r="AJ98" s="108"/>
      <c r="AK98" s="126"/>
      <c r="AL98" s="126"/>
      <c r="AN98" s="126"/>
      <c r="AP98" s="135"/>
      <c r="AQ98" s="108"/>
      <c r="AR98" s="126"/>
      <c r="AS98" s="126"/>
      <c r="AU98" s="126"/>
      <c r="AW98" s="135"/>
      <c r="AX98" s="108"/>
      <c r="AY98" s="126"/>
      <c r="AZ98" s="126"/>
      <c r="BB98" s="126"/>
      <c r="BD98" s="135"/>
      <c r="BE98" s="108"/>
      <c r="BF98" s="126"/>
      <c r="BG98" s="126"/>
      <c r="BI98" s="126"/>
    </row>
    <row r="99" spans="2:61" x14ac:dyDescent="0.25">
      <c r="B99" s="36">
        <v>19</v>
      </c>
      <c r="C99" s="61">
        <f>Ific!M32-'RGB1'!M222</f>
        <v>2552.7643687573</v>
      </c>
      <c r="D99" s="35">
        <f>'Complément Ific Aviq'!C33</f>
        <v>3616.4082964124673</v>
      </c>
      <c r="E99" s="35">
        <f t="shared" si="17"/>
        <v>1063.6439276551673</v>
      </c>
      <c r="F99" s="35">
        <f t="shared" si="24"/>
        <v>-135.90660639509724</v>
      </c>
      <c r="G99" s="36">
        <v>19</v>
      </c>
      <c r="H99" s="37"/>
      <c r="I99" s="73"/>
      <c r="J99" s="129">
        <f t="shared" si="18"/>
        <v>0</v>
      </c>
      <c r="K99" s="35">
        <f t="shared" si="15"/>
        <v>0</v>
      </c>
      <c r="L99" s="108"/>
      <c r="N99" s="36">
        <v>19</v>
      </c>
      <c r="O99" s="61">
        <f>Ific!M32-'RGB1'!M270</f>
        <v>370.43551810596546</v>
      </c>
      <c r="P99" s="35">
        <f>'Complément Ific Aviq'!C33</f>
        <v>3616.4082964124673</v>
      </c>
      <c r="Q99" s="35">
        <f t="shared" si="19"/>
        <v>3245.9727783065018</v>
      </c>
      <c r="R99" s="35">
        <f t="shared" si="25"/>
        <v>-145.44215974308599</v>
      </c>
      <c r="S99" s="36">
        <v>19</v>
      </c>
      <c r="T99" s="37"/>
      <c r="U99" s="73"/>
      <c r="V99" s="129">
        <f t="shared" si="20"/>
        <v>0</v>
      </c>
      <c r="W99" s="35">
        <f t="shared" si="21"/>
        <v>0</v>
      </c>
      <c r="X99" s="126"/>
      <c r="Z99" s="36">
        <v>19</v>
      </c>
      <c r="AA99" s="61">
        <f>Ific!M32-'RGB1'!M318</f>
        <v>-1229.9136363603611</v>
      </c>
      <c r="AB99" s="35">
        <f>'Complément Ific Aviq'!C33</f>
        <v>3616.4082964124673</v>
      </c>
      <c r="AC99" s="35">
        <f t="shared" si="22"/>
        <v>3616.4082964124673</v>
      </c>
      <c r="AD99" s="35">
        <f t="shared" si="26"/>
        <v>-293.58872770044536</v>
      </c>
      <c r="AE99" s="36">
        <v>19</v>
      </c>
      <c r="AF99" s="37"/>
      <c r="AG99" s="73"/>
      <c r="AH99" s="129">
        <f t="shared" si="16"/>
        <v>0</v>
      </c>
      <c r="AI99" s="35">
        <f t="shared" si="23"/>
        <v>0</v>
      </c>
      <c r="AJ99" s="108"/>
      <c r="AK99" s="126"/>
      <c r="AL99" s="126"/>
      <c r="AN99" s="126"/>
      <c r="AP99" s="135"/>
      <c r="AQ99" s="108"/>
      <c r="AR99" s="126"/>
      <c r="AS99" s="126"/>
      <c r="AU99" s="126"/>
      <c r="AW99" s="135"/>
      <c r="AX99" s="108"/>
      <c r="AY99" s="126"/>
      <c r="AZ99" s="126"/>
      <c r="BB99" s="126"/>
      <c r="BD99" s="135"/>
      <c r="BE99" s="108"/>
      <c r="BF99" s="126"/>
      <c r="BG99" s="126"/>
      <c r="BI99" s="126"/>
    </row>
    <row r="100" spans="2:61" x14ac:dyDescent="0.25">
      <c r="B100" s="36">
        <v>20</v>
      </c>
      <c r="C100" s="61">
        <f>Ific!M33-'RGB1'!M223</f>
        <v>2375.0092166723043</v>
      </c>
      <c r="D100" s="35">
        <f>'Complément Ific Aviq'!C34</f>
        <v>3302.5595687120199</v>
      </c>
      <c r="E100" s="35">
        <f t="shared" si="17"/>
        <v>927.55035203971556</v>
      </c>
      <c r="F100" s="35">
        <f t="shared" si="24"/>
        <v>-136.09357561545175</v>
      </c>
      <c r="G100" s="36">
        <v>20</v>
      </c>
      <c r="H100" s="37"/>
      <c r="I100" s="73"/>
      <c r="J100" s="129">
        <f t="shared" si="18"/>
        <v>0</v>
      </c>
      <c r="K100" s="35">
        <f t="shared" si="15"/>
        <v>0</v>
      </c>
      <c r="L100" s="108"/>
      <c r="N100" s="36">
        <v>20</v>
      </c>
      <c r="O100" s="61">
        <f>Ific!M33-'RGB1'!M271</f>
        <v>202.21591936898767</v>
      </c>
      <c r="P100" s="35">
        <f>'Complément Ific Aviq'!C34</f>
        <v>3302.5595687120199</v>
      </c>
      <c r="Q100" s="35">
        <f t="shared" si="19"/>
        <v>3100.3436493430322</v>
      </c>
      <c r="R100" s="35">
        <f t="shared" si="25"/>
        <v>-145.62912896346961</v>
      </c>
      <c r="S100" s="36">
        <v>20</v>
      </c>
      <c r="T100" s="37"/>
      <c r="U100" s="73"/>
      <c r="V100" s="129">
        <f t="shared" si="20"/>
        <v>0</v>
      </c>
      <c r="W100" s="35">
        <f t="shared" si="21"/>
        <v>0</v>
      </c>
      <c r="X100" s="126"/>
      <c r="Z100" s="36">
        <v>20</v>
      </c>
      <c r="AA100" s="61">
        <f>Ific!M33-'RGB1'!M319</f>
        <v>-1441.3887162267056</v>
      </c>
      <c r="AB100" s="35">
        <f>'Complément Ific Aviq'!C34</f>
        <v>3302.5595687120199</v>
      </c>
      <c r="AC100" s="35">
        <f t="shared" si="22"/>
        <v>3302.5595687120199</v>
      </c>
      <c r="AD100" s="35">
        <f t="shared" si="26"/>
        <v>-313.8487277004474</v>
      </c>
      <c r="AE100" s="36">
        <v>20</v>
      </c>
      <c r="AF100" s="37"/>
      <c r="AG100" s="73"/>
      <c r="AH100" s="129">
        <f t="shared" si="16"/>
        <v>0</v>
      </c>
      <c r="AI100" s="35">
        <f t="shared" si="23"/>
        <v>0</v>
      </c>
      <c r="AJ100" s="108"/>
      <c r="AK100" s="126"/>
      <c r="AL100" s="126"/>
      <c r="AN100" s="126"/>
      <c r="AP100" s="135"/>
      <c r="AQ100" s="108"/>
      <c r="AR100" s="126"/>
      <c r="AS100" s="126"/>
      <c r="AU100" s="126"/>
      <c r="AW100" s="135"/>
      <c r="AX100" s="108"/>
      <c r="AY100" s="126"/>
      <c r="AZ100" s="126"/>
      <c r="BB100" s="126"/>
      <c r="BD100" s="135"/>
      <c r="BE100" s="108"/>
      <c r="BF100" s="126"/>
      <c r="BG100" s="126"/>
      <c r="BI100" s="126"/>
    </row>
    <row r="101" spans="2:61" x14ac:dyDescent="0.25">
      <c r="B101" s="36">
        <v>21</v>
      </c>
      <c r="C101" s="61">
        <f>Ific!M34-'RGB1'!M224</f>
        <v>2178.0793105723424</v>
      </c>
      <c r="D101" s="35">
        <f>'Complément Ific Aviq'!C35</f>
        <v>2970.3160654773556</v>
      </c>
      <c r="E101" s="35">
        <f t="shared" si="17"/>
        <v>792.23675490501319</v>
      </c>
      <c r="F101" s="35">
        <f t="shared" si="24"/>
        <v>-135.31359713470238</v>
      </c>
      <c r="G101" s="36">
        <v>21</v>
      </c>
      <c r="H101" s="37"/>
      <c r="I101" s="73"/>
      <c r="J101" s="129">
        <f t="shared" si="18"/>
        <v>0</v>
      </c>
      <c r="K101" s="35">
        <f t="shared" si="15"/>
        <v>0</v>
      </c>
      <c r="L101" s="108"/>
      <c r="N101" s="36">
        <v>21</v>
      </c>
      <c r="O101" s="61">
        <f>Ific!M34-'RGB1'!M272</f>
        <v>14.821566616985365</v>
      </c>
      <c r="P101" s="35">
        <f>'Complément Ific Aviq'!C35</f>
        <v>2970.3160654773556</v>
      </c>
      <c r="Q101" s="35">
        <f t="shared" si="19"/>
        <v>2955.4944988603702</v>
      </c>
      <c r="R101" s="35">
        <f t="shared" si="25"/>
        <v>-144.84915048266203</v>
      </c>
      <c r="S101" s="36">
        <v>21</v>
      </c>
      <c r="T101" s="37"/>
      <c r="U101" s="73"/>
      <c r="V101" s="129">
        <f t="shared" si="20"/>
        <v>0</v>
      </c>
      <c r="W101" s="35">
        <f t="shared" si="21"/>
        <v>0</v>
      </c>
      <c r="X101" s="126"/>
      <c r="Z101" s="36">
        <v>21</v>
      </c>
      <c r="AA101" s="61">
        <f>Ific!M34-'RGB1'!M320</f>
        <v>-2104.5242631886649</v>
      </c>
      <c r="AB101" s="35">
        <f>'Complément Ific Aviq'!C35</f>
        <v>2970.3160654773556</v>
      </c>
      <c r="AC101" s="35">
        <f t="shared" si="22"/>
        <v>2970.3160654773556</v>
      </c>
      <c r="AD101" s="35">
        <f t="shared" si="26"/>
        <v>-332.24350323466433</v>
      </c>
      <c r="AE101" s="36">
        <v>21</v>
      </c>
      <c r="AF101" s="37"/>
      <c r="AG101" s="73"/>
      <c r="AH101" s="129">
        <f t="shared" si="16"/>
        <v>0</v>
      </c>
      <c r="AI101" s="35">
        <f t="shared" si="23"/>
        <v>0</v>
      </c>
      <c r="AJ101" s="108"/>
      <c r="AK101" s="126"/>
      <c r="AL101" s="126"/>
      <c r="AN101" s="126"/>
      <c r="AP101" s="135"/>
      <c r="AQ101" s="108"/>
      <c r="AR101" s="126"/>
      <c r="AS101" s="126"/>
      <c r="AU101" s="126"/>
      <c r="AW101" s="135"/>
      <c r="AX101" s="108"/>
      <c r="AY101" s="126"/>
      <c r="AZ101" s="126"/>
      <c r="BB101" s="126"/>
      <c r="BD101" s="135"/>
      <c r="BE101" s="108"/>
      <c r="BF101" s="126"/>
      <c r="BG101" s="126"/>
      <c r="BI101" s="126"/>
    </row>
    <row r="102" spans="2:61" x14ac:dyDescent="0.25">
      <c r="B102" s="36">
        <v>22</v>
      </c>
      <c r="C102" s="61">
        <f>Ific!M35-'RGB1'!M225</f>
        <v>1964.1166950499901</v>
      </c>
      <c r="D102" s="35">
        <f>'Complément Ific Aviq'!C36</f>
        <v>2621.1273377768994</v>
      </c>
      <c r="E102" s="35">
        <f t="shared" si="17"/>
        <v>657.01064272690928</v>
      </c>
      <c r="F102" s="35">
        <f t="shared" si="24"/>
        <v>-135.2261121781039</v>
      </c>
      <c r="G102" s="36">
        <v>22</v>
      </c>
      <c r="H102" s="37"/>
      <c r="I102" s="73"/>
      <c r="J102" s="129">
        <f t="shared" si="18"/>
        <v>0</v>
      </c>
      <c r="K102" s="35">
        <f t="shared" si="15"/>
        <v>0</v>
      </c>
      <c r="L102" s="108"/>
      <c r="N102" s="36">
        <v>22</v>
      </c>
      <c r="O102" s="61">
        <f>Ific!M35-'RGB1'!M273</f>
        <v>-189.60549555734906</v>
      </c>
      <c r="P102" s="35">
        <f>'Complément Ific Aviq'!C36</f>
        <v>2621.1273377768994</v>
      </c>
      <c r="Q102" s="35">
        <f t="shared" si="19"/>
        <v>2621.1273377768994</v>
      </c>
      <c r="R102" s="35">
        <f t="shared" si="25"/>
        <v>-334.36716108347082</v>
      </c>
      <c r="S102" s="36">
        <v>22</v>
      </c>
      <c r="T102" s="37"/>
      <c r="U102" s="73"/>
      <c r="V102" s="129">
        <f t="shared" si="20"/>
        <v>0</v>
      </c>
      <c r="W102" s="35">
        <f t="shared" si="21"/>
        <v>0</v>
      </c>
      <c r="X102" s="126"/>
      <c r="Z102" s="36">
        <v>22</v>
      </c>
      <c r="AA102" s="61">
        <f>Ific!M35-'RGB1'!M321</f>
        <v>-2784.692519573</v>
      </c>
      <c r="AB102" s="35">
        <f>'Complément Ific Aviq'!C36</f>
        <v>2621.1273377768994</v>
      </c>
      <c r="AC102" s="35">
        <f t="shared" si="22"/>
        <v>2621.1273377768994</v>
      </c>
      <c r="AD102" s="35">
        <f t="shared" si="26"/>
        <v>-349.18872770045618</v>
      </c>
      <c r="AE102" s="36">
        <v>22</v>
      </c>
      <c r="AF102" s="37"/>
      <c r="AG102" s="73"/>
      <c r="AH102" s="129">
        <f t="shared" si="16"/>
        <v>0</v>
      </c>
      <c r="AI102" s="35">
        <f t="shared" si="23"/>
        <v>0</v>
      </c>
      <c r="AJ102" s="108"/>
      <c r="AK102" s="126"/>
      <c r="AL102" s="126"/>
      <c r="AN102" s="126"/>
      <c r="AP102" s="135"/>
      <c r="AQ102" s="108"/>
      <c r="AR102" s="126"/>
      <c r="AS102" s="126"/>
      <c r="AU102" s="126"/>
      <c r="AW102" s="135"/>
      <c r="AX102" s="108"/>
      <c r="AY102" s="126"/>
      <c r="AZ102" s="126"/>
      <c r="BB102" s="126"/>
      <c r="BD102" s="135"/>
      <c r="BE102" s="108"/>
      <c r="BF102" s="126"/>
      <c r="BG102" s="126"/>
      <c r="BI102" s="126"/>
    </row>
    <row r="103" spans="2:61" x14ac:dyDescent="0.25">
      <c r="B103" s="36">
        <v>23</v>
      </c>
      <c r="C103" s="61">
        <f>Ific!M36-'RGB1'!M226</f>
        <v>1733.3632138496614</v>
      </c>
      <c r="D103" s="35">
        <f>'Complément Ific Aviq'!C37</f>
        <v>2255.7286100764554</v>
      </c>
      <c r="E103" s="35">
        <f t="shared" si="17"/>
        <v>522.36539622679402</v>
      </c>
      <c r="F103" s="35">
        <f t="shared" si="24"/>
        <v>-134.64524650011526</v>
      </c>
      <c r="G103" s="36">
        <v>23</v>
      </c>
      <c r="H103" s="37"/>
      <c r="I103" s="73"/>
      <c r="J103" s="129">
        <f t="shared" si="18"/>
        <v>0</v>
      </c>
      <c r="K103" s="35">
        <f t="shared" si="15"/>
        <v>0</v>
      </c>
      <c r="L103" s="108"/>
      <c r="N103" s="36">
        <v>23</v>
      </c>
      <c r="O103" s="61">
        <f>Ific!M36-'RGB1'!M274</f>
        <v>-410.82342340967443</v>
      </c>
      <c r="P103" s="35">
        <f>'Complément Ific Aviq'!C37</f>
        <v>2255.7286100764554</v>
      </c>
      <c r="Q103" s="35">
        <f t="shared" si="19"/>
        <v>2255.7286100764554</v>
      </c>
      <c r="R103" s="35">
        <f t="shared" si="25"/>
        <v>-365.39872770044394</v>
      </c>
      <c r="S103" s="36">
        <v>23</v>
      </c>
      <c r="T103" s="37"/>
      <c r="U103" s="73"/>
      <c r="V103" s="129">
        <f t="shared" si="20"/>
        <v>0</v>
      </c>
      <c r="W103" s="35">
        <f t="shared" si="21"/>
        <v>0</v>
      </c>
      <c r="X103" s="126"/>
      <c r="Z103" s="36">
        <v>23</v>
      </c>
      <c r="AA103" s="61">
        <f>Ific!M36-'RGB1'!M322</f>
        <v>-3481.6516416353406</v>
      </c>
      <c r="AB103" s="35">
        <f>'Complément Ific Aviq'!C37</f>
        <v>2255.7286100764554</v>
      </c>
      <c r="AC103" s="35">
        <f t="shared" si="22"/>
        <v>2255.7286100764554</v>
      </c>
      <c r="AD103" s="35">
        <f t="shared" si="26"/>
        <v>-365.39872770044394</v>
      </c>
      <c r="AE103" s="36">
        <v>23</v>
      </c>
      <c r="AF103" s="37"/>
      <c r="AG103" s="73"/>
      <c r="AH103" s="129">
        <f t="shared" si="16"/>
        <v>0</v>
      </c>
      <c r="AI103" s="35">
        <f t="shared" si="23"/>
        <v>0</v>
      </c>
      <c r="AJ103" s="108"/>
      <c r="AK103" s="126"/>
      <c r="AL103" s="126"/>
      <c r="AN103" s="126"/>
      <c r="AP103" s="135"/>
      <c r="AQ103" s="108"/>
      <c r="AR103" s="126"/>
      <c r="AS103" s="126"/>
      <c r="AU103" s="126"/>
      <c r="AW103" s="135"/>
      <c r="AX103" s="108"/>
      <c r="AY103" s="126"/>
      <c r="AZ103" s="126"/>
      <c r="BB103" s="126"/>
      <c r="BD103" s="135"/>
      <c r="BE103" s="108"/>
      <c r="BF103" s="126"/>
      <c r="BG103" s="126"/>
      <c r="BI103" s="126"/>
    </row>
    <row r="104" spans="2:61" x14ac:dyDescent="0.25">
      <c r="B104" s="36">
        <v>24</v>
      </c>
      <c r="C104" s="61">
        <f>Ific!M37-'RGB1'!M227</f>
        <v>1487.1662821183127</v>
      </c>
      <c r="D104" s="35">
        <f>'Complément Ific Aviq'!C38</f>
        <v>1864.7257184865737</v>
      </c>
      <c r="E104" s="35">
        <f t="shared" si="17"/>
        <v>377.559436368261</v>
      </c>
      <c r="F104" s="35">
        <f t="shared" si="24"/>
        <v>-144.80595985853301</v>
      </c>
      <c r="G104" s="36">
        <v>24</v>
      </c>
      <c r="H104" s="37"/>
      <c r="I104" s="73"/>
      <c r="J104" s="129">
        <f t="shared" si="18"/>
        <v>0</v>
      </c>
      <c r="K104" s="35">
        <f t="shared" si="15"/>
        <v>0</v>
      </c>
      <c r="L104" s="108"/>
      <c r="N104" s="36">
        <v>24</v>
      </c>
      <c r="O104" s="61">
        <f>Ific!M37-'RGB1'!M275</f>
        <v>-647.48480179300532</v>
      </c>
      <c r="P104" s="35">
        <f>'Complément Ific Aviq'!C38</f>
        <v>1864.7257184865737</v>
      </c>
      <c r="Q104" s="35">
        <f t="shared" si="19"/>
        <v>1864.7257184865737</v>
      </c>
      <c r="R104" s="35">
        <f t="shared" si="25"/>
        <v>-391.00289158988176</v>
      </c>
      <c r="S104" s="36">
        <v>24</v>
      </c>
      <c r="T104" s="37"/>
      <c r="U104" s="73"/>
      <c r="V104" s="129">
        <f t="shared" si="20"/>
        <v>0</v>
      </c>
      <c r="W104" s="35">
        <f t="shared" si="21"/>
        <v>0</v>
      </c>
      <c r="X104" s="126"/>
      <c r="Z104" s="36">
        <v>24</v>
      </c>
      <c r="AA104" s="61">
        <f>Ific!M37-'RGB1'!M323</f>
        <v>-4150.8332822056691</v>
      </c>
      <c r="AB104" s="35">
        <f>'Complément Ific Aviq'!C38</f>
        <v>1864.7257184865737</v>
      </c>
      <c r="AC104" s="35">
        <f t="shared" si="22"/>
        <v>1864.7257184865737</v>
      </c>
      <c r="AD104" s="35">
        <f t="shared" si="26"/>
        <v>-391.00289158988176</v>
      </c>
      <c r="AE104" s="36">
        <v>24</v>
      </c>
      <c r="AF104" s="37"/>
      <c r="AG104" s="73"/>
      <c r="AH104" s="129">
        <f t="shared" si="16"/>
        <v>0</v>
      </c>
      <c r="AI104" s="35">
        <f t="shared" si="23"/>
        <v>0</v>
      </c>
      <c r="AJ104" s="108"/>
      <c r="AK104" s="126"/>
      <c r="AL104" s="126"/>
      <c r="AN104" s="126"/>
      <c r="AP104" s="135"/>
      <c r="AQ104" s="108"/>
      <c r="AR104" s="126"/>
      <c r="AS104" s="126"/>
      <c r="AU104" s="126"/>
      <c r="AW104" s="135"/>
      <c r="AX104" s="108"/>
      <c r="AY104" s="126"/>
      <c r="AZ104" s="126"/>
      <c r="BB104" s="126"/>
      <c r="BD104" s="135"/>
      <c r="BE104" s="108"/>
      <c r="BF104" s="126"/>
      <c r="BG104" s="126"/>
      <c r="BI104" s="126"/>
    </row>
    <row r="105" spans="2:61" x14ac:dyDescent="0.25">
      <c r="B105" s="36">
        <v>25</v>
      </c>
      <c r="C105" s="61">
        <f>Ific!M38-'RGB1'!M228</f>
        <v>1227.2188060663611</v>
      </c>
      <c r="D105" s="35">
        <f>'Complément Ific Aviq'!C39</f>
        <v>1459.5332758282614</v>
      </c>
      <c r="E105" s="35">
        <f t="shared" si="17"/>
        <v>232.31446976190023</v>
      </c>
      <c r="F105" s="35">
        <f t="shared" si="24"/>
        <v>-145.24496660636078</v>
      </c>
      <c r="G105" s="36">
        <v>25</v>
      </c>
      <c r="H105" s="37"/>
      <c r="I105" s="73"/>
      <c r="J105" s="129">
        <f t="shared" si="18"/>
        <v>0</v>
      </c>
      <c r="K105" s="35">
        <f t="shared" si="15"/>
        <v>0</v>
      </c>
      <c r="L105" s="108"/>
      <c r="N105" s="36">
        <v>25</v>
      </c>
      <c r="O105" s="61">
        <f>Ific!M38-'RGB1'!M276</f>
        <v>-897.89672449698264</v>
      </c>
      <c r="P105" s="35">
        <f>'Complément Ific Aviq'!C39</f>
        <v>1459.5332758282614</v>
      </c>
      <c r="Q105" s="35">
        <f t="shared" si="19"/>
        <v>1459.5332758282614</v>
      </c>
      <c r="R105" s="35">
        <f t="shared" si="25"/>
        <v>-405.1924426583123</v>
      </c>
      <c r="S105" s="36">
        <v>25</v>
      </c>
      <c r="T105" s="37"/>
      <c r="U105" s="73"/>
      <c r="V105" s="129">
        <f t="shared" si="20"/>
        <v>0</v>
      </c>
      <c r="W105" s="35">
        <f t="shared" si="21"/>
        <v>0</v>
      </c>
      <c r="X105" s="126"/>
      <c r="Z105" s="36">
        <v>25</v>
      </c>
      <c r="AA105" s="61">
        <f>Ific!M38-'RGB1'!M324</f>
        <v>-4833.7654670966585</v>
      </c>
      <c r="AB105" s="35">
        <f>'Complément Ific Aviq'!C39</f>
        <v>1459.5332758282614</v>
      </c>
      <c r="AC105" s="35">
        <f t="shared" si="22"/>
        <v>1459.5332758282614</v>
      </c>
      <c r="AD105" s="35">
        <f t="shared" si="26"/>
        <v>-405.1924426583123</v>
      </c>
      <c r="AE105" s="36">
        <v>25</v>
      </c>
      <c r="AF105" s="37"/>
      <c r="AG105" s="73"/>
      <c r="AH105" s="129">
        <f t="shared" si="16"/>
        <v>0</v>
      </c>
      <c r="AI105" s="35">
        <f t="shared" si="23"/>
        <v>0</v>
      </c>
      <c r="AJ105" s="108"/>
      <c r="AK105" s="126"/>
      <c r="AL105" s="126"/>
      <c r="AN105" s="126"/>
      <c r="AP105" s="135"/>
      <c r="AQ105" s="108"/>
      <c r="AR105" s="126"/>
      <c r="AS105" s="126"/>
      <c r="AU105" s="126"/>
      <c r="AW105" s="135"/>
      <c r="AX105" s="108"/>
      <c r="AY105" s="126"/>
      <c r="AZ105" s="126"/>
      <c r="BB105" s="126"/>
      <c r="BD105" s="135"/>
      <c r="BE105" s="108"/>
      <c r="BF105" s="126"/>
      <c r="BG105" s="126"/>
      <c r="BI105" s="126"/>
    </row>
    <row r="106" spans="2:61" x14ac:dyDescent="0.25">
      <c r="B106" s="36">
        <v>26</v>
      </c>
      <c r="C106" s="61">
        <f>Ific!M39-'RGB1'!M229</f>
        <v>1396.0257396109955</v>
      </c>
      <c r="D106" s="35">
        <f>'Complément Ific Aviq'!C40</f>
        <v>1040.9208331699724</v>
      </c>
      <c r="E106" s="35">
        <f t="shared" si="17"/>
        <v>-355.1049064410231</v>
      </c>
      <c r="F106" s="35">
        <f t="shared" si="24"/>
        <v>-587.41937620292333</v>
      </c>
      <c r="G106" s="36">
        <v>26</v>
      </c>
      <c r="H106" s="37"/>
      <c r="I106" s="73"/>
      <c r="J106" s="129">
        <f t="shared" si="18"/>
        <v>0</v>
      </c>
      <c r="K106" s="35">
        <f t="shared" si="15"/>
        <v>0</v>
      </c>
      <c r="L106" s="108"/>
      <c r="N106" s="36">
        <v>26</v>
      </c>
      <c r="O106" s="61">
        <f>Ific!M39-'RGB1'!M277</f>
        <v>-729.08979095234827</v>
      </c>
      <c r="P106" s="35">
        <f>'Complément Ific Aviq'!C40</f>
        <v>1040.9208331699724</v>
      </c>
      <c r="Q106" s="35">
        <f t="shared" si="19"/>
        <v>1040.9208331699724</v>
      </c>
      <c r="R106" s="35">
        <f t="shared" si="25"/>
        <v>-418.61244265828896</v>
      </c>
      <c r="S106" s="36">
        <v>26</v>
      </c>
      <c r="T106" s="37"/>
      <c r="U106" s="73"/>
      <c r="V106" s="129">
        <f t="shared" si="20"/>
        <v>0</v>
      </c>
      <c r="W106" s="35">
        <f t="shared" si="21"/>
        <v>0</v>
      </c>
      <c r="X106" s="126"/>
      <c r="Z106" s="36">
        <v>26</v>
      </c>
      <c r="AA106" s="61">
        <f>Ific!M39-'RGB1'!M325</f>
        <v>-4664.9585335520242</v>
      </c>
      <c r="AB106" s="35">
        <f>'Complément Ific Aviq'!C40</f>
        <v>1040.9208331699724</v>
      </c>
      <c r="AC106" s="35">
        <f t="shared" si="22"/>
        <v>1040.9208331699724</v>
      </c>
      <c r="AD106" s="35">
        <f t="shared" si="26"/>
        <v>-418.61244265828896</v>
      </c>
      <c r="AE106" s="36">
        <v>26</v>
      </c>
      <c r="AF106" s="37"/>
      <c r="AG106" s="73"/>
      <c r="AH106" s="129">
        <f t="shared" si="16"/>
        <v>0</v>
      </c>
      <c r="AI106" s="35">
        <f t="shared" si="23"/>
        <v>0</v>
      </c>
      <c r="AJ106" s="108"/>
      <c r="AK106" s="126"/>
      <c r="AL106" s="126"/>
      <c r="AN106" s="126"/>
      <c r="AP106" s="135"/>
      <c r="AQ106" s="108"/>
      <c r="AR106" s="126"/>
      <c r="AS106" s="126"/>
      <c r="AU106" s="126"/>
      <c r="AW106" s="135"/>
      <c r="AX106" s="108"/>
      <c r="AY106" s="126"/>
      <c r="AZ106" s="126"/>
      <c r="BB106" s="126"/>
      <c r="BD106" s="135"/>
      <c r="BE106" s="108"/>
      <c r="BF106" s="126"/>
      <c r="BG106" s="126"/>
      <c r="BI106" s="126"/>
    </row>
    <row r="107" spans="2:61" x14ac:dyDescent="0.25">
      <c r="B107" s="36">
        <v>27</v>
      </c>
      <c r="C107" s="61">
        <f>Ific!M40-'RGB1'!M230</f>
        <v>1552.4295439820125</v>
      </c>
      <c r="D107" s="35">
        <f>'Complément Ific Aviq'!C41</f>
        <v>610.39839051166007</v>
      </c>
      <c r="E107" s="35">
        <f t="shared" si="17"/>
        <v>-942.03115347035248</v>
      </c>
      <c r="F107" s="35">
        <f t="shared" si="24"/>
        <v>-586.92624702932937</v>
      </c>
      <c r="G107" s="36">
        <v>27</v>
      </c>
      <c r="H107" s="37"/>
      <c r="I107" s="73"/>
      <c r="J107" s="129">
        <f t="shared" si="18"/>
        <v>0</v>
      </c>
      <c r="K107" s="35">
        <f t="shared" si="15"/>
        <v>0</v>
      </c>
      <c r="L107" s="108"/>
      <c r="N107" s="36">
        <v>27</v>
      </c>
      <c r="O107" s="61">
        <f>Ific!M40-'RGB1'!M278</f>
        <v>-572.68598658133124</v>
      </c>
      <c r="P107" s="35">
        <f>'Complément Ific Aviq'!C41</f>
        <v>610.39839051166007</v>
      </c>
      <c r="Q107" s="35">
        <f t="shared" si="19"/>
        <v>610.39839051166007</v>
      </c>
      <c r="R107" s="35">
        <f t="shared" si="25"/>
        <v>-430.52244265831234</v>
      </c>
      <c r="S107" s="36">
        <v>27</v>
      </c>
      <c r="T107" s="37"/>
      <c r="U107" s="73"/>
      <c r="V107" s="129">
        <f t="shared" si="20"/>
        <v>0</v>
      </c>
      <c r="W107" s="35">
        <f t="shared" si="21"/>
        <v>0</v>
      </c>
      <c r="X107" s="126"/>
      <c r="Z107" s="36">
        <v>27</v>
      </c>
      <c r="AA107" s="61">
        <f>Ific!M40-'RGB1'!M326</f>
        <v>-4508.5547291810071</v>
      </c>
      <c r="AB107" s="35">
        <f>'Complément Ific Aviq'!C41</f>
        <v>610.39839051166007</v>
      </c>
      <c r="AC107" s="35">
        <f t="shared" si="22"/>
        <v>610.39839051166007</v>
      </c>
      <c r="AD107" s="35">
        <f t="shared" si="26"/>
        <v>-430.52244265831234</v>
      </c>
      <c r="AE107" s="36">
        <v>27</v>
      </c>
      <c r="AF107" s="37"/>
      <c r="AG107" s="73"/>
      <c r="AH107" s="129">
        <f t="shared" si="16"/>
        <v>0</v>
      </c>
      <c r="AI107" s="35">
        <f t="shared" si="23"/>
        <v>0</v>
      </c>
      <c r="AJ107" s="108"/>
      <c r="AK107" s="126"/>
      <c r="AL107" s="126"/>
      <c r="AN107" s="126"/>
      <c r="AP107" s="135"/>
      <c r="AQ107" s="108"/>
      <c r="AR107" s="126"/>
      <c r="AS107" s="126"/>
      <c r="AU107" s="126"/>
      <c r="AW107" s="135"/>
      <c r="AX107" s="108"/>
      <c r="AY107" s="126"/>
      <c r="AZ107" s="126"/>
      <c r="BB107" s="126"/>
      <c r="BD107" s="135"/>
      <c r="BE107" s="108"/>
      <c r="BF107" s="126"/>
      <c r="BG107" s="126"/>
      <c r="BI107" s="126"/>
    </row>
    <row r="108" spans="2:61" x14ac:dyDescent="0.25">
      <c r="B108" s="36">
        <v>28</v>
      </c>
      <c r="C108" s="61">
        <f>Ific!M41-'RGB1'!M231</f>
        <v>1697.1902995186683</v>
      </c>
      <c r="D108" s="35">
        <f>'Complément Ific Aviq'!C42</f>
        <v>168.21117231915392</v>
      </c>
      <c r="E108" s="35">
        <f t="shared" si="17"/>
        <v>-1528.9791271995143</v>
      </c>
      <c r="F108" s="35">
        <f t="shared" si="24"/>
        <v>-586.94797372916184</v>
      </c>
      <c r="G108" s="36">
        <v>28</v>
      </c>
      <c r="H108" s="37"/>
      <c r="I108" s="73"/>
      <c r="J108" s="129">
        <f t="shared" si="18"/>
        <v>0</v>
      </c>
      <c r="K108" s="35">
        <f t="shared" si="15"/>
        <v>0</v>
      </c>
      <c r="L108" s="108"/>
      <c r="N108" s="36">
        <v>28</v>
      </c>
      <c r="O108" s="61">
        <f>Ific!M41-'RGB1'!M279</f>
        <v>-427.92523104467546</v>
      </c>
      <c r="P108" s="35">
        <f>'Complément Ific Aviq'!C42</f>
        <v>168.21117231915392</v>
      </c>
      <c r="Q108" s="35">
        <f t="shared" si="19"/>
        <v>168.21117231915392</v>
      </c>
      <c r="R108" s="35">
        <f t="shared" si="25"/>
        <v>-442.18721819250618</v>
      </c>
      <c r="S108" s="36">
        <v>28</v>
      </c>
      <c r="T108" s="37"/>
      <c r="U108" s="73"/>
      <c r="V108" s="129">
        <f t="shared" si="20"/>
        <v>0</v>
      </c>
      <c r="W108" s="35">
        <f t="shared" si="21"/>
        <v>0</v>
      </c>
      <c r="X108" s="126"/>
      <c r="Z108" s="36">
        <v>28</v>
      </c>
      <c r="AA108" s="61">
        <f>Ific!M41-'RGB1'!M327</f>
        <v>-4363.7939736443514</v>
      </c>
      <c r="AB108" s="35">
        <f>'Complément Ific Aviq'!C42</f>
        <v>168.21117231915392</v>
      </c>
      <c r="AC108" s="35">
        <f t="shared" si="22"/>
        <v>168.21117231915392</v>
      </c>
      <c r="AD108" s="35">
        <f t="shared" si="26"/>
        <v>-442.18721819250618</v>
      </c>
      <c r="AE108" s="36">
        <v>28</v>
      </c>
      <c r="AF108" s="37"/>
      <c r="AG108" s="73"/>
      <c r="AH108" s="129">
        <f t="shared" si="16"/>
        <v>0</v>
      </c>
      <c r="AI108" s="35">
        <f t="shared" si="23"/>
        <v>0</v>
      </c>
      <c r="AJ108" s="108"/>
      <c r="AK108" s="126"/>
      <c r="AL108" s="126"/>
      <c r="AN108" s="126"/>
      <c r="AP108" s="135"/>
      <c r="AQ108" s="108"/>
      <c r="AR108" s="126"/>
      <c r="AS108" s="126"/>
      <c r="AU108" s="126"/>
      <c r="AW108" s="135"/>
      <c r="AX108" s="108"/>
      <c r="AY108" s="126"/>
      <c r="AZ108" s="126"/>
      <c r="BB108" s="126"/>
      <c r="BD108" s="135"/>
      <c r="BE108" s="108"/>
      <c r="BF108" s="126"/>
      <c r="BG108" s="126"/>
      <c r="BI108" s="126"/>
    </row>
    <row r="109" spans="2:61" x14ac:dyDescent="0.25">
      <c r="B109" s="36">
        <v>29</v>
      </c>
      <c r="C109" s="61">
        <f>Ific!M42-'RGB1'!M232</f>
        <v>1831.8972651123186</v>
      </c>
      <c r="D109" s="35">
        <f>'Complément Ific Aviq'!C43</f>
        <v>0</v>
      </c>
      <c r="E109" s="35">
        <f t="shared" si="17"/>
        <v>-1831.8972651123186</v>
      </c>
      <c r="F109" s="35">
        <f t="shared" si="24"/>
        <v>-302.91813791280424</v>
      </c>
      <c r="G109" s="36">
        <v>29</v>
      </c>
      <c r="H109" s="37"/>
      <c r="I109" s="73"/>
      <c r="J109" s="129">
        <f t="shared" si="18"/>
        <v>0</v>
      </c>
      <c r="K109" s="35">
        <f t="shared" si="15"/>
        <v>0</v>
      </c>
      <c r="L109" s="108"/>
      <c r="N109" s="36">
        <v>29</v>
      </c>
      <c r="O109" s="61">
        <f>Ific!M42-'RGB1'!M280</f>
        <v>-293.21826545102522</v>
      </c>
      <c r="P109" s="35">
        <f>'Complément Ific Aviq'!C43</f>
        <v>0</v>
      </c>
      <c r="Q109" s="35">
        <f t="shared" si="19"/>
        <v>0</v>
      </c>
      <c r="R109" s="35">
        <f t="shared" si="25"/>
        <v>-168.21117231915392</v>
      </c>
      <c r="S109" s="36">
        <v>29</v>
      </c>
      <c r="T109" s="37"/>
      <c r="U109" s="73"/>
      <c r="V109" s="129">
        <f t="shared" si="20"/>
        <v>0</v>
      </c>
      <c r="W109" s="35">
        <f t="shared" si="21"/>
        <v>0</v>
      </c>
      <c r="X109" s="126"/>
      <c r="Z109" s="36">
        <v>29</v>
      </c>
      <c r="AA109" s="61">
        <f>Ific!M42-'RGB1'!M328</f>
        <v>-4229.0870080507011</v>
      </c>
      <c r="AB109" s="35">
        <f>'Complément Ific Aviq'!C43</f>
        <v>0</v>
      </c>
      <c r="AC109" s="35">
        <f t="shared" si="22"/>
        <v>0</v>
      </c>
      <c r="AD109" s="35">
        <f t="shared" si="26"/>
        <v>-168.21117231915392</v>
      </c>
      <c r="AE109" s="36">
        <v>29</v>
      </c>
      <c r="AF109" s="37"/>
      <c r="AG109" s="73"/>
      <c r="AH109" s="129">
        <f t="shared" si="16"/>
        <v>0</v>
      </c>
      <c r="AI109" s="35">
        <f t="shared" si="23"/>
        <v>0</v>
      </c>
      <c r="AJ109" s="108"/>
      <c r="AK109" s="126"/>
      <c r="AL109" s="126"/>
      <c r="AN109" s="126"/>
      <c r="AP109" s="135"/>
      <c r="AQ109" s="108"/>
      <c r="AR109" s="126"/>
      <c r="AS109" s="126"/>
      <c r="AU109" s="126"/>
      <c r="AW109" s="135"/>
      <c r="AX109" s="108"/>
      <c r="AY109" s="126"/>
      <c r="AZ109" s="126"/>
      <c r="BB109" s="126"/>
      <c r="BD109" s="135"/>
      <c r="BE109" s="108"/>
      <c r="BF109" s="126"/>
      <c r="BG109" s="126"/>
      <c r="BI109" s="126"/>
    </row>
    <row r="110" spans="2:61" x14ac:dyDescent="0.25">
      <c r="B110" s="36">
        <v>30</v>
      </c>
      <c r="C110" s="61">
        <f>Ific!M43-'RGB1'!M233</f>
        <v>1956.3431461250148</v>
      </c>
      <c r="D110" s="35">
        <f>'Complément Ific Aviq'!C44</f>
        <v>0</v>
      </c>
      <c r="E110" s="35">
        <f t="shared" si="17"/>
        <v>-1956.3431461250148</v>
      </c>
      <c r="F110" s="35">
        <f t="shared" si="24"/>
        <v>-124.44588101269619</v>
      </c>
      <c r="G110" s="36">
        <v>30</v>
      </c>
      <c r="H110" s="37"/>
      <c r="I110" s="73"/>
      <c r="J110" s="129">
        <f t="shared" si="18"/>
        <v>0</v>
      </c>
      <c r="K110" s="35">
        <f t="shared" si="15"/>
        <v>0</v>
      </c>
      <c r="L110" s="108"/>
      <c r="N110" s="36">
        <v>30</v>
      </c>
      <c r="O110" s="61">
        <f>Ific!M43-'RGB1'!M281</f>
        <v>-168.77238443832903</v>
      </c>
      <c r="P110" s="35">
        <f>'Complément Ific Aviq'!C44</f>
        <v>0</v>
      </c>
      <c r="Q110" s="35">
        <f t="shared" si="19"/>
        <v>0</v>
      </c>
      <c r="R110" s="35">
        <f t="shared" si="25"/>
        <v>0</v>
      </c>
      <c r="S110" s="36">
        <v>30</v>
      </c>
      <c r="T110" s="37"/>
      <c r="U110" s="73"/>
      <c r="V110" s="129">
        <f t="shared" si="20"/>
        <v>0</v>
      </c>
      <c r="W110" s="35">
        <f t="shared" si="21"/>
        <v>0</v>
      </c>
      <c r="X110" s="126"/>
      <c r="Z110" s="36">
        <v>30</v>
      </c>
      <c r="AA110" s="61">
        <f>Ific!M43-'RGB1'!M329</f>
        <v>-4104.6411270380049</v>
      </c>
      <c r="AB110" s="35">
        <f>'Complément Ific Aviq'!C44</f>
        <v>0</v>
      </c>
      <c r="AC110" s="35">
        <f t="shared" si="22"/>
        <v>0</v>
      </c>
      <c r="AD110" s="35">
        <f t="shared" si="26"/>
        <v>0</v>
      </c>
      <c r="AE110" s="36">
        <v>30</v>
      </c>
      <c r="AF110" s="37"/>
      <c r="AG110" s="73"/>
      <c r="AH110" s="129">
        <f t="shared" si="16"/>
        <v>0</v>
      </c>
      <c r="AI110" s="35">
        <f t="shared" si="23"/>
        <v>0</v>
      </c>
      <c r="AJ110" s="108"/>
      <c r="AK110" s="126"/>
      <c r="AL110" s="126"/>
      <c r="AN110" s="126"/>
      <c r="AP110" s="135"/>
      <c r="AQ110" s="108"/>
      <c r="AR110" s="126"/>
      <c r="AS110" s="126"/>
      <c r="AU110" s="126"/>
      <c r="AW110" s="135"/>
      <c r="AX110" s="108"/>
      <c r="AY110" s="126"/>
      <c r="AZ110" s="126"/>
      <c r="BB110" s="126"/>
      <c r="BD110" s="135"/>
      <c r="BE110" s="108"/>
      <c r="BF110" s="126"/>
      <c r="BG110" s="126"/>
      <c r="BI110" s="126"/>
    </row>
    <row r="111" spans="2:61" x14ac:dyDescent="0.25">
      <c r="B111" s="36">
        <v>31</v>
      </c>
      <c r="C111" s="61">
        <f>Ific!M44-'RGB1'!M234</f>
        <v>2071.909906810004</v>
      </c>
      <c r="D111" s="35">
        <f>'Complément Ific Aviq'!C45</f>
        <v>0</v>
      </c>
      <c r="E111" s="35">
        <f t="shared" si="17"/>
        <v>-2071.909906810004</v>
      </c>
      <c r="F111" s="35">
        <f t="shared" si="24"/>
        <v>-115.56676068498928</v>
      </c>
      <c r="G111" s="36">
        <v>31</v>
      </c>
      <c r="H111" s="37"/>
      <c r="I111" s="73"/>
      <c r="J111" s="129">
        <f t="shared" si="18"/>
        <v>0</v>
      </c>
      <c r="K111" s="35">
        <f t="shared" si="15"/>
        <v>0</v>
      </c>
      <c r="L111" s="108"/>
      <c r="N111" s="36">
        <v>31</v>
      </c>
      <c r="O111" s="61">
        <f>Ific!M44-'RGB1'!M282</f>
        <v>-53.205623753339751</v>
      </c>
      <c r="P111" s="35">
        <f>'Complément Ific Aviq'!C45</f>
        <v>0</v>
      </c>
      <c r="Q111" s="35">
        <f t="shared" si="19"/>
        <v>0</v>
      </c>
      <c r="R111" s="35">
        <f t="shared" si="25"/>
        <v>0</v>
      </c>
      <c r="S111" s="36">
        <v>31</v>
      </c>
      <c r="T111" s="37"/>
      <c r="U111" s="73"/>
      <c r="V111" s="129">
        <f t="shared" si="20"/>
        <v>0</v>
      </c>
      <c r="W111" s="35">
        <f t="shared" si="21"/>
        <v>0</v>
      </c>
      <c r="X111" s="126"/>
      <c r="Z111" s="36">
        <v>31</v>
      </c>
      <c r="AA111" s="61">
        <f>Ific!M44-'RGB1'!M330</f>
        <v>-3989.0743663530156</v>
      </c>
      <c r="AB111" s="35">
        <f>'Complément Ific Aviq'!C45</f>
        <v>0</v>
      </c>
      <c r="AC111" s="35">
        <f t="shared" si="22"/>
        <v>0</v>
      </c>
      <c r="AD111" s="35">
        <f t="shared" si="26"/>
        <v>0</v>
      </c>
      <c r="AE111" s="36">
        <v>31</v>
      </c>
      <c r="AF111" s="37"/>
      <c r="AG111" s="73"/>
      <c r="AH111" s="129">
        <f t="shared" si="16"/>
        <v>0</v>
      </c>
      <c r="AI111" s="35">
        <f t="shared" si="23"/>
        <v>0</v>
      </c>
      <c r="AJ111" s="108"/>
      <c r="AK111" s="126"/>
      <c r="AL111" s="126"/>
      <c r="AN111" s="126"/>
      <c r="AP111" s="135"/>
      <c r="AQ111" s="108"/>
      <c r="AR111" s="126"/>
      <c r="AS111" s="126"/>
      <c r="AU111" s="126"/>
      <c r="AW111" s="135"/>
      <c r="AX111" s="108"/>
      <c r="AY111" s="126"/>
      <c r="AZ111" s="126"/>
      <c r="BB111" s="126"/>
      <c r="BD111" s="135"/>
      <c r="BE111" s="108"/>
      <c r="BF111" s="126"/>
      <c r="BG111" s="126"/>
      <c r="BI111" s="126"/>
    </row>
    <row r="112" spans="2:61" x14ac:dyDescent="0.25">
      <c r="B112" s="36">
        <v>32</v>
      </c>
      <c r="C112" s="61">
        <f>Ific!M45-'RGB1'!M235</f>
        <v>2178.5975471673592</v>
      </c>
      <c r="D112" s="35">
        <f>'Complément Ific Aviq'!C46</f>
        <v>56.228729660847094</v>
      </c>
      <c r="E112" s="35">
        <f t="shared" si="17"/>
        <v>-2122.3688175065122</v>
      </c>
      <c r="F112" s="35">
        <f t="shared" si="24"/>
        <v>-50.458910696508156</v>
      </c>
      <c r="G112" s="36">
        <v>32</v>
      </c>
      <c r="H112" s="37"/>
      <c r="I112" s="73"/>
      <c r="J112" s="129">
        <f t="shared" si="18"/>
        <v>0</v>
      </c>
      <c r="K112" s="35">
        <f t="shared" si="15"/>
        <v>0</v>
      </c>
      <c r="L112" s="108"/>
      <c r="N112" s="36">
        <v>32</v>
      </c>
      <c r="O112" s="61">
        <f>Ific!M45-'RGB1'!M283</f>
        <v>53.482016604015371</v>
      </c>
      <c r="P112" s="35">
        <f>'Complément Ific Aviq'!C46</f>
        <v>56.228729660847094</v>
      </c>
      <c r="Q112" s="35">
        <f t="shared" si="19"/>
        <v>2.7467130568317231</v>
      </c>
      <c r="R112" s="35">
        <f t="shared" si="25"/>
        <v>2.7467130568317231</v>
      </c>
      <c r="S112" s="36">
        <v>32</v>
      </c>
      <c r="T112" s="37"/>
      <c r="U112" s="73"/>
      <c r="V112" s="129">
        <f t="shared" si="20"/>
        <v>0</v>
      </c>
      <c r="W112" s="35">
        <f t="shared" si="21"/>
        <v>0</v>
      </c>
      <c r="X112" s="126"/>
      <c r="Z112" s="36">
        <v>32</v>
      </c>
      <c r="AA112" s="61">
        <f>Ific!M45-'RGB1'!M331</f>
        <v>-3882.3867259956605</v>
      </c>
      <c r="AB112" s="35">
        <f>'Complément Ific Aviq'!C46</f>
        <v>56.228729660847094</v>
      </c>
      <c r="AC112" s="35">
        <f t="shared" si="22"/>
        <v>56.228729660847094</v>
      </c>
      <c r="AD112" s="35">
        <f t="shared" si="26"/>
        <v>56.228729660847094</v>
      </c>
      <c r="AE112" s="36">
        <v>32</v>
      </c>
      <c r="AF112" s="37"/>
      <c r="AG112" s="73"/>
      <c r="AH112" s="129">
        <f t="shared" si="16"/>
        <v>0</v>
      </c>
      <c r="AI112" s="35">
        <f t="shared" si="23"/>
        <v>0</v>
      </c>
      <c r="AJ112" s="108"/>
      <c r="AK112" s="126"/>
      <c r="AL112" s="126"/>
      <c r="AN112" s="126"/>
      <c r="AP112" s="135"/>
      <c r="AQ112" s="108"/>
      <c r="AR112" s="126"/>
      <c r="AS112" s="126"/>
      <c r="AU112" s="126"/>
      <c r="AW112" s="135"/>
      <c r="AX112" s="108"/>
      <c r="AY112" s="126"/>
      <c r="AZ112" s="126"/>
      <c r="BB112" s="126"/>
      <c r="BD112" s="135"/>
      <c r="BE112" s="108"/>
      <c r="BF112" s="126"/>
      <c r="BG112" s="126"/>
      <c r="BI112" s="126"/>
    </row>
    <row r="113" spans="1:61" x14ac:dyDescent="0.25">
      <c r="B113" s="36">
        <v>33</v>
      </c>
      <c r="C113" s="61">
        <f>Ific!M46-'RGB1'!M236</f>
        <v>2277.8225805567054</v>
      </c>
      <c r="D113" s="35">
        <f>'Complément Ific Aviq'!C47</f>
        <v>153.12872966085126</v>
      </c>
      <c r="E113" s="35">
        <f t="shared" si="17"/>
        <v>-2124.6938508958542</v>
      </c>
      <c r="F113" s="35">
        <f t="shared" si="24"/>
        <v>-2.3250333893420247</v>
      </c>
      <c r="G113" s="36">
        <v>33</v>
      </c>
      <c r="H113" s="37"/>
      <c r="I113" s="73"/>
      <c r="J113" s="129">
        <f t="shared" si="18"/>
        <v>0</v>
      </c>
      <c r="K113" s="35">
        <f t="shared" si="15"/>
        <v>0</v>
      </c>
      <c r="L113" s="108"/>
      <c r="N113" s="36">
        <v>33</v>
      </c>
      <c r="O113" s="61">
        <f>Ific!M46-'RGB1'!M284</f>
        <v>152.70704999336158</v>
      </c>
      <c r="P113" s="35">
        <f>'Complément Ific Aviq'!C47</f>
        <v>153.12872966085126</v>
      </c>
      <c r="Q113" s="35">
        <f t="shared" si="19"/>
        <v>0.42167966748968411</v>
      </c>
      <c r="R113" s="35">
        <f t="shared" si="25"/>
        <v>-2.325033389342039</v>
      </c>
      <c r="S113" s="36">
        <v>33</v>
      </c>
      <c r="T113" s="37"/>
      <c r="U113" s="73"/>
      <c r="V113" s="129">
        <f t="shared" si="20"/>
        <v>0</v>
      </c>
      <c r="W113" s="35">
        <f t="shared" si="21"/>
        <v>0</v>
      </c>
      <c r="X113" s="126"/>
      <c r="Z113" s="36">
        <v>33</v>
      </c>
      <c r="AA113" s="61">
        <f>Ific!M46-'RGB1'!M332</f>
        <v>-3783.1616926063143</v>
      </c>
      <c r="AB113" s="35">
        <f>'Complément Ific Aviq'!C47</f>
        <v>153.12872966085126</v>
      </c>
      <c r="AC113" s="35">
        <f t="shared" si="22"/>
        <v>153.12872966085126</v>
      </c>
      <c r="AD113" s="35">
        <f t="shared" si="26"/>
        <v>96.900000000004169</v>
      </c>
      <c r="AE113" s="36">
        <v>33</v>
      </c>
      <c r="AF113" s="37"/>
      <c r="AG113" s="73"/>
      <c r="AH113" s="129">
        <f t="shared" si="16"/>
        <v>0</v>
      </c>
      <c r="AI113" s="35">
        <f t="shared" si="23"/>
        <v>0</v>
      </c>
      <c r="AJ113" s="108"/>
      <c r="AK113" s="126"/>
      <c r="AL113" s="126"/>
      <c r="AN113" s="126"/>
      <c r="AP113" s="135"/>
      <c r="AQ113" s="108"/>
      <c r="AR113" s="126"/>
      <c r="AS113" s="126"/>
      <c r="AU113" s="126"/>
      <c r="AW113" s="135"/>
      <c r="AX113" s="108"/>
      <c r="AY113" s="126"/>
      <c r="AZ113" s="126"/>
      <c r="BB113" s="126"/>
      <c r="BD113" s="135"/>
      <c r="BE113" s="108"/>
      <c r="BF113" s="126"/>
      <c r="BG113" s="126"/>
      <c r="BI113" s="126"/>
    </row>
    <row r="114" spans="1:61" x14ac:dyDescent="0.25">
      <c r="B114" s="36">
        <v>34</v>
      </c>
      <c r="C114" s="61">
        <f>Ific!M47-'RGB1'!M237</f>
        <v>2369.585006977999</v>
      </c>
      <c r="D114" s="35">
        <f>'Complément Ific Aviq'!C48</f>
        <v>243.42872966084818</v>
      </c>
      <c r="E114" s="35">
        <f t="shared" si="17"/>
        <v>-2126.1562773171509</v>
      </c>
      <c r="F114" s="35">
        <f t="shared" si="24"/>
        <v>-1.4624264212966409</v>
      </c>
      <c r="G114" s="36">
        <v>34</v>
      </c>
      <c r="H114" s="37"/>
      <c r="I114" s="73"/>
      <c r="J114" s="129">
        <f t="shared" si="18"/>
        <v>0</v>
      </c>
      <c r="K114" s="35">
        <f t="shared" si="15"/>
        <v>0</v>
      </c>
      <c r="L114" s="108"/>
      <c r="N114" s="36">
        <v>34</v>
      </c>
      <c r="O114" s="61">
        <f>Ific!M47-'RGB1'!M285</f>
        <v>244.46947641465522</v>
      </c>
      <c r="P114" s="35">
        <f>'Complément Ific Aviq'!C48</f>
        <v>243.42872966084818</v>
      </c>
      <c r="Q114" s="35">
        <f t="shared" si="19"/>
        <v>-1.0407467538070421</v>
      </c>
      <c r="R114" s="35">
        <f t="shared" si="25"/>
        <v>-1.4624264212967262</v>
      </c>
      <c r="S114" s="36">
        <v>34</v>
      </c>
      <c r="T114" s="37"/>
      <c r="U114" s="73"/>
      <c r="V114" s="129">
        <f t="shared" si="20"/>
        <v>0</v>
      </c>
      <c r="W114" s="35">
        <f t="shared" si="21"/>
        <v>0</v>
      </c>
      <c r="X114" s="126"/>
      <c r="Z114" s="36">
        <v>34</v>
      </c>
      <c r="AA114" s="61">
        <f>Ific!M47-'RGB1'!M333</f>
        <v>-3691.3992661850207</v>
      </c>
      <c r="AB114" s="35">
        <f>'Complément Ific Aviq'!C48</f>
        <v>243.42872966084818</v>
      </c>
      <c r="AC114" s="35">
        <f t="shared" si="22"/>
        <v>243.42872966084818</v>
      </c>
      <c r="AD114" s="35">
        <f t="shared" si="26"/>
        <v>90.299999999996913</v>
      </c>
      <c r="AE114" s="36">
        <v>34</v>
      </c>
      <c r="AF114" s="37"/>
      <c r="AG114" s="73"/>
      <c r="AH114" s="129">
        <f t="shared" si="16"/>
        <v>0</v>
      </c>
      <c r="AI114" s="35">
        <f t="shared" si="23"/>
        <v>0</v>
      </c>
      <c r="AJ114" s="108"/>
      <c r="AK114" s="126"/>
      <c r="AL114" s="126"/>
      <c r="AN114" s="126"/>
      <c r="AP114" s="135"/>
      <c r="AQ114" s="108"/>
      <c r="AR114" s="126"/>
      <c r="AS114" s="126"/>
      <c r="AU114" s="126"/>
      <c r="AW114" s="135"/>
      <c r="AX114" s="108"/>
      <c r="AY114" s="126"/>
      <c r="AZ114" s="126"/>
      <c r="BB114" s="126"/>
      <c r="BD114" s="135"/>
      <c r="BE114" s="108"/>
      <c r="BF114" s="126"/>
      <c r="BG114" s="126"/>
      <c r="BI114" s="126"/>
    </row>
    <row r="115" spans="1:61" x14ac:dyDescent="0.25">
      <c r="B115" s="36">
        <v>35</v>
      </c>
      <c r="C115" s="61">
        <f>Ific!M48-'RGB1'!M238</f>
        <v>2454.541259451682</v>
      </c>
      <c r="D115" s="35">
        <f>'Complément Ific Aviq'!C49</f>
        <v>326.63872966085171</v>
      </c>
      <c r="E115" s="35">
        <f t="shared" si="17"/>
        <v>-2127.9025297908302</v>
      </c>
      <c r="F115" s="35">
        <f t="shared" si="24"/>
        <v>-1.7462524736793057</v>
      </c>
      <c r="G115" s="36">
        <v>35</v>
      </c>
      <c r="H115" s="37"/>
      <c r="I115" s="73"/>
      <c r="J115" s="129">
        <f t="shared" si="18"/>
        <v>0</v>
      </c>
      <c r="K115" s="35">
        <f t="shared" si="15"/>
        <v>0</v>
      </c>
      <c r="L115" s="108"/>
      <c r="N115" s="36">
        <v>35</v>
      </c>
      <c r="O115" s="61">
        <f>Ific!M48-'RGB1'!M286</f>
        <v>329.4257288883382</v>
      </c>
      <c r="P115" s="35">
        <f>'Complément Ific Aviq'!C49</f>
        <v>326.63872966085171</v>
      </c>
      <c r="Q115" s="35">
        <f t="shared" si="19"/>
        <v>-2.7869992274864899</v>
      </c>
      <c r="R115" s="35">
        <f t="shared" si="25"/>
        <v>-1.7462524736794478</v>
      </c>
      <c r="S115" s="36">
        <v>35</v>
      </c>
      <c r="T115" s="37"/>
      <c r="U115" s="73"/>
      <c r="V115" s="129">
        <f t="shared" si="20"/>
        <v>0</v>
      </c>
      <c r="W115" s="35">
        <f t="shared" si="21"/>
        <v>0</v>
      </c>
      <c r="X115" s="126"/>
      <c r="Z115" s="36">
        <v>35</v>
      </c>
      <c r="AA115" s="61">
        <f>Ific!M48-'RGB1'!M334</f>
        <v>-3606.4430137113377</v>
      </c>
      <c r="AB115" s="35">
        <f>'Complément Ific Aviq'!C49</f>
        <v>326.63872966085171</v>
      </c>
      <c r="AC115" s="35">
        <f t="shared" si="22"/>
        <v>326.63872966085171</v>
      </c>
      <c r="AD115" s="35">
        <f t="shared" si="26"/>
        <v>83.210000000003532</v>
      </c>
      <c r="AE115" s="36">
        <v>35</v>
      </c>
      <c r="AF115" s="37"/>
      <c r="AG115" s="73"/>
      <c r="AH115" s="129">
        <f t="shared" si="16"/>
        <v>0</v>
      </c>
      <c r="AI115" s="35">
        <f t="shared" si="23"/>
        <v>0</v>
      </c>
      <c r="AJ115" s="108"/>
      <c r="AK115" s="126"/>
      <c r="AL115" s="126"/>
      <c r="AN115" s="126"/>
      <c r="AP115" s="135"/>
      <c r="AQ115" s="108"/>
      <c r="AR115" s="126"/>
      <c r="AS115" s="126"/>
      <c r="AU115" s="126"/>
      <c r="AW115" s="135"/>
      <c r="AX115" s="108"/>
      <c r="AY115" s="126"/>
      <c r="AZ115" s="126"/>
      <c r="BB115" s="126"/>
      <c r="BD115" s="135"/>
      <c r="BE115" s="108"/>
      <c r="BF115" s="126"/>
      <c r="BG115" s="126"/>
      <c r="BI115" s="126"/>
    </row>
    <row r="116" spans="1:61" x14ac:dyDescent="0.25">
      <c r="B116" s="38" t="s">
        <v>40</v>
      </c>
      <c r="C116" s="32">
        <f>SUM(C80:C115)</f>
        <v>100087.35841656885</v>
      </c>
      <c r="D116" s="32">
        <f>SUM(D80:D115)</f>
        <v>88695.892579886277</v>
      </c>
      <c r="E116" s="32">
        <f>SUM(E80:E115)</f>
        <v>-11391.465836682572</v>
      </c>
      <c r="F116" s="32">
        <f>SUM(F80:F115)</f>
        <v>-1168.5911078121599</v>
      </c>
      <c r="G116" s="32"/>
      <c r="H116" s="32">
        <f>SUM(H80:H115)</f>
        <v>0</v>
      </c>
      <c r="I116" s="32">
        <f t="shared" ref="I116:K116" si="27">SUM(I80:I115)</f>
        <v>0</v>
      </c>
      <c r="J116" s="32">
        <f t="shared" si="27"/>
        <v>0</v>
      </c>
      <c r="K116" s="61">
        <f t="shared" si="27"/>
        <v>0</v>
      </c>
      <c r="L116" s="136"/>
      <c r="N116" s="38" t="s">
        <v>40</v>
      </c>
      <c r="O116" s="61">
        <f>SUM(O80:O115)</f>
        <v>41042.315232465735</v>
      </c>
      <c r="P116" s="61">
        <f>SUM(P80:P115)</f>
        <v>88695.892579886277</v>
      </c>
      <c r="Q116" s="32">
        <f>SUM(Q80:Q115)</f>
        <v>43262.869619942474</v>
      </c>
      <c r="R116" s="32">
        <f>SUM(R80:R115)</f>
        <v>-76.532607915821387</v>
      </c>
      <c r="S116" s="32"/>
      <c r="T116" s="32">
        <f t="shared" ref="T116:W116" si="28">SUM(T80:T115)</f>
        <v>0</v>
      </c>
      <c r="U116" s="32">
        <f t="shared" si="28"/>
        <v>0</v>
      </c>
      <c r="V116" s="32">
        <f t="shared" si="28"/>
        <v>0</v>
      </c>
      <c r="W116" s="61">
        <f t="shared" si="28"/>
        <v>0</v>
      </c>
      <c r="X116" s="136"/>
      <c r="Z116" s="38" t="s">
        <v>40</v>
      </c>
      <c r="AA116" s="61">
        <f>SUM(AA80:AA115)</f>
        <v>-49052.181498288322</v>
      </c>
      <c r="AB116" s="61">
        <f>SUM(AB80:AB115)</f>
        <v>88695.892579886277</v>
      </c>
      <c r="AC116" s="61">
        <f>SUM(AC80:AC115)</f>
        <v>71762.217655546119</v>
      </c>
      <c r="AD116" s="32">
        <f>SUM(AD80:AD115)</f>
        <v>-1554.8363438939805</v>
      </c>
      <c r="AE116" s="32"/>
      <c r="AF116" s="180">
        <f t="shared" ref="AF116:AI116" si="29">SUM(AF80:AF115)</f>
        <v>0</v>
      </c>
      <c r="AG116" s="180">
        <f t="shared" si="29"/>
        <v>0</v>
      </c>
      <c r="AH116" s="180">
        <f t="shared" si="29"/>
        <v>0</v>
      </c>
      <c r="AI116" s="61">
        <f t="shared" si="29"/>
        <v>0</v>
      </c>
      <c r="AJ116" s="136"/>
      <c r="AK116" s="136"/>
      <c r="AL116" s="126"/>
      <c r="AM116" s="136"/>
      <c r="AN116" s="136"/>
      <c r="AP116" s="125"/>
      <c r="AQ116" s="136"/>
      <c r="AR116" s="126"/>
      <c r="AS116" s="126"/>
      <c r="AT116" s="126"/>
      <c r="AU116" s="126"/>
      <c r="AW116" s="125"/>
      <c r="AX116" s="136"/>
      <c r="AY116" s="136"/>
      <c r="AZ116" s="126"/>
      <c r="BA116" s="136"/>
      <c r="BB116" s="136"/>
      <c r="BD116" s="125"/>
      <c r="BE116" s="136"/>
      <c r="BF116" s="136"/>
      <c r="BG116" s="126"/>
      <c r="BH116" s="136"/>
      <c r="BI116" s="136"/>
    </row>
    <row r="117" spans="1:61" x14ac:dyDescent="0.25">
      <c r="A117" s="33" t="s">
        <v>111</v>
      </c>
      <c r="C117" s="62">
        <f>COUNTIFS(C80:C115,"&lt;0")</f>
        <v>0</v>
      </c>
      <c r="E117" s="39">
        <f>COUNTIFS(E80:E115,"&lt;0")</f>
        <v>19</v>
      </c>
      <c r="F117" s="39"/>
      <c r="G117" s="39"/>
      <c r="L117" s="62"/>
      <c r="M117" s="33" t="s">
        <v>111</v>
      </c>
      <c r="N117" s="31"/>
      <c r="O117" s="62">
        <f>COUNTIFS(O80:O115,"&lt;0")</f>
        <v>10</v>
      </c>
      <c r="Q117" s="39">
        <f>COUNTIFS(Q80:Q115,"&lt;0")</f>
        <v>8</v>
      </c>
      <c r="R117" s="39"/>
      <c r="S117" s="39"/>
      <c r="X117" s="39"/>
      <c r="Y117" s="33" t="s">
        <v>111</v>
      </c>
      <c r="Z117" s="31"/>
      <c r="AA117" s="62">
        <f>COUNTIFS(AA80:AA115,"&lt;0")</f>
        <v>24</v>
      </c>
      <c r="AC117" s="39">
        <f>COUNTIFS(AC80:AC115,"&lt;0")</f>
        <v>0</v>
      </c>
      <c r="AD117" s="39"/>
      <c r="AE117" s="39"/>
      <c r="AF117" s="182"/>
      <c r="AG117" s="182"/>
      <c r="AH117" s="182"/>
      <c r="AJ117" s="62"/>
      <c r="AL117" s="39"/>
      <c r="AQ117" s="62"/>
      <c r="AS117" s="39"/>
      <c r="AX117" s="62"/>
      <c r="AZ117" s="39"/>
      <c r="BE117" s="62"/>
      <c r="BG117" s="39"/>
    </row>
    <row r="118" spans="1:61" x14ac:dyDescent="0.25">
      <c r="C118" s="39"/>
      <c r="E118" s="110" t="s">
        <v>127</v>
      </c>
      <c r="F118" s="172"/>
      <c r="G118" s="172"/>
      <c r="H118" s="53"/>
      <c r="I118" s="52"/>
      <c r="J118" s="169">
        <f>IF((H116+I116)=0,0,(SUMPRODUCT(B80:B115,H80:H115)+SUMPRODUCT(B80:B115,I80:I115))/(H116+I116))</f>
        <v>0</v>
      </c>
      <c r="K118" s="128"/>
      <c r="N118" s="31"/>
      <c r="O118" s="39"/>
      <c r="Q118" s="110" t="s">
        <v>127</v>
      </c>
      <c r="R118" s="172"/>
      <c r="S118" s="172"/>
      <c r="T118" s="53"/>
      <c r="U118" s="52"/>
      <c r="V118" s="169">
        <f>IF((T116+U116)=0,0,(SUMPRODUCT(N80:N115,T80:T115)+SUMPRODUCT(N80:N115,U80:U115))/(T116+U116))</f>
        <v>0</v>
      </c>
      <c r="X118" s="127"/>
      <c r="Z118" s="31"/>
      <c r="AA118" s="39"/>
      <c r="AC118" s="110" t="s">
        <v>127</v>
      </c>
      <c r="AD118" s="172"/>
      <c r="AE118" s="172"/>
      <c r="AF118" s="168"/>
      <c r="AG118" s="167"/>
      <c r="AH118" s="169">
        <f>IF((AF116+AG116)=0,0,(SUMPRODUCT(Z80:Z115,AF80:AF115)+SUMPRODUCT(Z80:Z115,AG80:AG115))/(AF116+AG116))</f>
        <v>0</v>
      </c>
      <c r="AL118" s="127"/>
      <c r="AN118" s="128"/>
      <c r="AS118" s="127"/>
      <c r="AU118" s="128"/>
      <c r="AZ118" s="127"/>
      <c r="BB118" s="128"/>
      <c r="BG118" s="127"/>
      <c r="BI118" s="128"/>
    </row>
    <row r="119" spans="1:61" x14ac:dyDescent="0.25">
      <c r="C119" s="39"/>
      <c r="E119" s="127"/>
      <c r="F119" s="127"/>
      <c r="G119" s="127"/>
      <c r="J119" s="128"/>
      <c r="K119" s="128"/>
      <c r="N119" s="31"/>
      <c r="O119" s="39"/>
      <c r="Q119" s="127"/>
      <c r="R119" s="127"/>
      <c r="S119" s="127"/>
      <c r="V119" s="128"/>
      <c r="X119" s="127"/>
      <c r="Z119" s="31"/>
      <c r="AA119" s="39"/>
      <c r="AC119" s="127"/>
      <c r="AD119" s="127"/>
      <c r="AE119" s="127"/>
      <c r="AH119" s="128"/>
      <c r="AL119" s="127"/>
      <c r="AN119" s="128"/>
      <c r="AS119" s="127"/>
      <c r="AU119" s="128"/>
      <c r="AZ119" s="127"/>
      <c r="BB119" s="128"/>
      <c r="BG119" s="127"/>
      <c r="BI119" s="128"/>
    </row>
    <row r="120" spans="1:61" x14ac:dyDescent="0.25">
      <c r="C120" s="39"/>
      <c r="E120" s="127"/>
      <c r="F120" s="127"/>
      <c r="G120" s="127"/>
      <c r="H120" s="50" t="s">
        <v>168</v>
      </c>
      <c r="I120" s="50"/>
      <c r="J120" s="170">
        <f>SUMPRODUCT(F81:F115,I81:I115)</f>
        <v>0</v>
      </c>
      <c r="K120" s="174"/>
      <c r="N120" s="31"/>
      <c r="O120" s="39"/>
      <c r="Q120" s="127"/>
      <c r="R120" s="127"/>
      <c r="S120" s="127"/>
      <c r="T120" s="50" t="s">
        <v>168</v>
      </c>
      <c r="U120" s="50"/>
      <c r="V120" s="170">
        <f>SUMPRODUCT(R81:R115,U81:U115)</f>
        <v>0</v>
      </c>
      <c r="X120" s="127"/>
      <c r="Z120" s="31"/>
      <c r="AA120" s="39"/>
      <c r="AC120" s="127"/>
      <c r="AD120" s="127"/>
      <c r="AE120" s="127"/>
      <c r="AF120" s="50" t="s">
        <v>168</v>
      </c>
      <c r="AG120" s="50"/>
      <c r="AH120" s="170">
        <f>SUMPRODUCT(AD81:AD115,AG81:AG115)</f>
        <v>0</v>
      </c>
      <c r="AL120" s="127"/>
      <c r="AN120" s="128"/>
      <c r="AS120" s="127"/>
      <c r="AU120" s="128"/>
      <c r="AZ120" s="127"/>
      <c r="BB120" s="128"/>
      <c r="BG120" s="127"/>
      <c r="BI120" s="128"/>
    </row>
    <row r="121" spans="1:61" x14ac:dyDescent="0.25">
      <c r="A121" s="192">
        <v>2013</v>
      </c>
      <c r="C121" s="39"/>
      <c r="E121" s="127"/>
      <c r="F121" s="127"/>
      <c r="G121" s="127"/>
      <c r="H121" s="34"/>
      <c r="I121" s="34"/>
      <c r="J121" s="174"/>
      <c r="K121" s="174"/>
      <c r="N121" s="31"/>
      <c r="O121" s="39"/>
      <c r="Q121" s="127"/>
      <c r="R121" s="127"/>
      <c r="S121" s="127"/>
      <c r="T121" s="34"/>
      <c r="U121" s="34"/>
      <c r="V121" s="174"/>
      <c r="X121" s="127"/>
      <c r="Z121" s="128"/>
      <c r="AE121" s="127"/>
      <c r="AG121" s="128"/>
      <c r="AL121" s="127"/>
      <c r="AN121" s="128"/>
      <c r="AS121" s="127"/>
      <c r="AU121" s="128"/>
      <c r="AZ121" s="127"/>
      <c r="BB121" s="128"/>
      <c r="BG121" s="127"/>
      <c r="BI121" s="128"/>
    </row>
    <row r="122" spans="1:61" x14ac:dyDescent="0.25">
      <c r="A122" s="192" t="str">
        <f>A6</f>
        <v xml:space="preserve">3. Les échelles D2 et D3 2013 sont celles des CPAS qui appliquent  intégralement depuis 2013 la circulaire bas salaires du 19 avril 2013 </v>
      </c>
      <c r="C122" s="39"/>
      <c r="E122" s="127"/>
      <c r="F122" s="127"/>
      <c r="G122" s="127"/>
      <c r="J122" s="128"/>
      <c r="K122" s="128"/>
      <c r="N122" s="127"/>
      <c r="P122" s="128"/>
      <c r="X122" s="127"/>
      <c r="Z122" s="128"/>
      <c r="AE122" s="127"/>
      <c r="AG122" s="128"/>
      <c r="AL122" s="127"/>
      <c r="AN122" s="128"/>
      <c r="AS122" s="127"/>
      <c r="AU122" s="128"/>
      <c r="AZ122" s="127"/>
      <c r="BB122" s="128"/>
      <c r="BG122" s="127"/>
      <c r="BI122" s="128"/>
    </row>
    <row r="123" spans="1:61" x14ac:dyDescent="0.25">
      <c r="A123" s="34" t="str">
        <f>A27</f>
        <v>Index janvier 2024</v>
      </c>
      <c r="B123" s="34"/>
      <c r="D123" s="34"/>
      <c r="E123" s="39"/>
      <c r="F123" s="39"/>
      <c r="G123" s="39"/>
      <c r="M123" s="34" t="str">
        <f>A27</f>
        <v>Index janvier 2024</v>
      </c>
      <c r="N123" s="31"/>
      <c r="O123" s="108"/>
      <c r="Q123" s="127"/>
      <c r="R123" s="127"/>
      <c r="S123" s="127"/>
      <c r="V123" s="128"/>
      <c r="W123" s="128"/>
    </row>
    <row r="124" spans="1:61" x14ac:dyDescent="0.25">
      <c r="A124" s="203"/>
      <c r="B124" s="199" t="s">
        <v>153</v>
      </c>
      <c r="C124" s="196"/>
      <c r="D124" s="197" t="str">
        <f>B125</f>
        <v xml:space="preserve">D2 </v>
      </c>
      <c r="E124" s="198">
        <f>E77</f>
        <v>11</v>
      </c>
      <c r="F124" s="198"/>
      <c r="G124" s="198"/>
      <c r="H124" s="179" t="s">
        <v>85</v>
      </c>
      <c r="I124" s="179" t="s">
        <v>85</v>
      </c>
      <c r="J124" s="176" t="s">
        <v>109</v>
      </c>
      <c r="K124" s="176" t="s">
        <v>109</v>
      </c>
      <c r="L124" s="130"/>
      <c r="N124" s="195" t="s">
        <v>155</v>
      </c>
      <c r="O124" s="196"/>
      <c r="P124" s="197" t="s">
        <v>128</v>
      </c>
      <c r="Q124" s="198">
        <f>E77</f>
        <v>11</v>
      </c>
      <c r="R124" s="198"/>
      <c r="S124" s="198"/>
      <c r="T124" s="179" t="s">
        <v>85</v>
      </c>
      <c r="U124" s="179" t="s">
        <v>85</v>
      </c>
      <c r="V124" s="176" t="s">
        <v>109</v>
      </c>
      <c r="W124" s="176" t="s">
        <v>109</v>
      </c>
      <c r="X124" s="34"/>
      <c r="Y124" s="131"/>
      <c r="AB124" s="34"/>
      <c r="AC124" s="130"/>
      <c r="AE124" s="34"/>
      <c r="AI124" s="34"/>
      <c r="AJ124" s="130"/>
      <c r="AL124" s="34"/>
      <c r="AM124" s="131"/>
      <c r="AP124" s="34"/>
      <c r="AQ124" s="130"/>
      <c r="AS124" s="34"/>
      <c r="AT124" s="131"/>
    </row>
    <row r="125" spans="1:61" x14ac:dyDescent="0.25">
      <c r="A125" s="203"/>
      <c r="B125" s="205" t="s">
        <v>162</v>
      </c>
      <c r="C125" s="84" t="s">
        <v>36</v>
      </c>
      <c r="D125" s="85" t="s">
        <v>90</v>
      </c>
      <c r="E125" s="85" t="s">
        <v>114</v>
      </c>
      <c r="F125" s="85" t="s">
        <v>169</v>
      </c>
      <c r="G125" s="85"/>
      <c r="H125" s="83" t="s">
        <v>41</v>
      </c>
      <c r="I125" s="83" t="s">
        <v>41</v>
      </c>
      <c r="J125" s="137" t="s">
        <v>39</v>
      </c>
      <c r="K125" s="85" t="s">
        <v>167</v>
      </c>
      <c r="L125" s="132"/>
      <c r="N125" s="164" t="s">
        <v>128</v>
      </c>
      <c r="O125" s="84" t="s">
        <v>36</v>
      </c>
      <c r="P125" s="85" t="s">
        <v>90</v>
      </c>
      <c r="Q125" s="85" t="s">
        <v>114</v>
      </c>
      <c r="R125" s="85" t="s">
        <v>169</v>
      </c>
      <c r="S125" s="85"/>
      <c r="T125" s="83" t="s">
        <v>41</v>
      </c>
      <c r="U125" s="83" t="s">
        <v>41</v>
      </c>
      <c r="V125" s="137" t="s">
        <v>39</v>
      </c>
      <c r="W125" s="85" t="s">
        <v>167</v>
      </c>
      <c r="X125" s="131"/>
      <c r="Y125" s="131"/>
      <c r="Z125" s="131"/>
      <c r="AB125" s="133"/>
      <c r="AC125" s="132"/>
      <c r="AD125" s="131"/>
      <c r="AE125" s="131"/>
      <c r="AF125" s="131"/>
      <c r="AG125" s="131"/>
      <c r="AI125" s="133"/>
      <c r="AJ125" s="132"/>
      <c r="AK125" s="131"/>
      <c r="AL125" s="131"/>
      <c r="AM125" s="131"/>
      <c r="AN125" s="131"/>
      <c r="AP125" s="133"/>
      <c r="AQ125" s="132"/>
      <c r="AR125" s="131"/>
      <c r="AS125" s="131"/>
      <c r="AT125" s="131"/>
      <c r="AU125" s="131"/>
    </row>
    <row r="126" spans="1:61" x14ac:dyDescent="0.25">
      <c r="A126" s="203"/>
      <c r="B126" s="200">
        <v>2013</v>
      </c>
      <c r="C126" s="84" t="s">
        <v>36</v>
      </c>
      <c r="D126" s="86" t="s">
        <v>37</v>
      </c>
      <c r="E126" s="86" t="s">
        <v>113</v>
      </c>
      <c r="F126" s="86" t="s">
        <v>170</v>
      </c>
      <c r="G126" s="86"/>
      <c r="H126" s="82" t="s">
        <v>86</v>
      </c>
      <c r="I126" s="82" t="s">
        <v>164</v>
      </c>
      <c r="J126" s="138"/>
      <c r="K126" s="86" t="s">
        <v>171</v>
      </c>
      <c r="L126" s="132"/>
      <c r="M126" s="203" t="s">
        <v>33</v>
      </c>
      <c r="N126" s="200">
        <v>2013</v>
      </c>
      <c r="O126" s="84" t="s">
        <v>36</v>
      </c>
      <c r="P126" s="86" t="s">
        <v>37</v>
      </c>
      <c r="Q126" s="86" t="s">
        <v>113</v>
      </c>
      <c r="R126" s="86" t="s">
        <v>170</v>
      </c>
      <c r="S126" s="86"/>
      <c r="T126" s="82" t="s">
        <v>86</v>
      </c>
      <c r="U126" s="82" t="s">
        <v>164</v>
      </c>
      <c r="V126" s="138"/>
      <c r="W126" s="86" t="s">
        <v>171</v>
      </c>
      <c r="X126" s="131"/>
      <c r="Y126" s="131"/>
      <c r="Z126" s="131"/>
      <c r="AB126" s="133"/>
      <c r="AC126" s="132"/>
      <c r="AD126" s="131"/>
      <c r="AE126" s="131"/>
      <c r="AF126" s="131"/>
      <c r="AG126" s="131"/>
      <c r="AI126" s="133"/>
      <c r="AJ126" s="132"/>
      <c r="AK126" s="131"/>
      <c r="AL126" s="131"/>
      <c r="AM126" s="131"/>
      <c r="AN126" s="131"/>
      <c r="AP126" s="133"/>
      <c r="AQ126" s="132"/>
      <c r="AR126" s="131"/>
      <c r="AS126" s="131"/>
      <c r="AT126" s="131"/>
      <c r="AU126" s="131"/>
    </row>
    <row r="127" spans="1:61" x14ac:dyDescent="0.25">
      <c r="A127" s="203"/>
      <c r="B127" s="204">
        <v>0</v>
      </c>
      <c r="C127" s="61">
        <f>Ific!M13-'RGB1'!M347</f>
        <v>2613.7649932606728</v>
      </c>
      <c r="D127" s="35">
        <f>'Complément Ific Aviq'!C14</f>
        <v>3548.38</v>
      </c>
      <c r="E127" s="35">
        <f>IF(C127&lt;0,D127,$D127-C127)</f>
        <v>934.61500673932733</v>
      </c>
      <c r="F127" s="173"/>
      <c r="G127" s="36" t="s">
        <v>62</v>
      </c>
      <c r="H127" s="37"/>
      <c r="I127" s="73"/>
      <c r="J127" s="129">
        <f>E127*(H127+I127)</f>
        <v>0</v>
      </c>
      <c r="K127" s="35">
        <f t="shared" ref="K127:K162" si="30">D127*(H127+I127)</f>
        <v>0</v>
      </c>
      <c r="L127" s="108"/>
      <c r="M127" s="203"/>
      <c r="N127" s="204" t="s">
        <v>62</v>
      </c>
      <c r="O127" s="61">
        <f>Ific!M13-'RGB1'!M395</f>
        <v>715.99567965199094</v>
      </c>
      <c r="P127" s="35">
        <f>'Complément Ific Aviq'!C14</f>
        <v>3548.38</v>
      </c>
      <c r="Q127" s="35">
        <f t="shared" ref="Q127:Q162" si="31">IF(O127&lt;0,P127,$P127-O127)</f>
        <v>2832.3843203480092</v>
      </c>
      <c r="R127" s="173"/>
      <c r="S127" s="36" t="s">
        <v>62</v>
      </c>
      <c r="T127" s="37"/>
      <c r="U127" s="73"/>
      <c r="V127" s="129">
        <f t="shared" ref="V127:V162" si="32">Q127*(T127+U127)</f>
        <v>0</v>
      </c>
      <c r="W127" s="35">
        <f t="shared" ref="W127:W162" si="33">P127*(T127+U127)</f>
        <v>0</v>
      </c>
      <c r="X127" s="126"/>
      <c r="Z127" s="126"/>
      <c r="AB127" s="135"/>
      <c r="AC127" s="108"/>
      <c r="AD127" s="126"/>
      <c r="AE127" s="126"/>
      <c r="AG127" s="126"/>
      <c r="AI127" s="135"/>
      <c r="AJ127" s="108"/>
      <c r="AK127" s="126"/>
      <c r="AL127" s="126"/>
      <c r="AN127" s="126"/>
      <c r="AO127" s="126"/>
      <c r="AP127" s="125"/>
      <c r="AQ127" s="108"/>
      <c r="AR127" s="126"/>
      <c r="AS127" s="126"/>
      <c r="AU127" s="126"/>
    </row>
    <row r="128" spans="1:61" x14ac:dyDescent="0.25">
      <c r="B128" s="36">
        <v>1</v>
      </c>
      <c r="C128" s="61">
        <f>Ific!M14-'RGB1'!M348</f>
        <v>2066.1523231589381</v>
      </c>
      <c r="D128" s="35">
        <f>'Complément Ific Aviq'!C15</f>
        <v>1056.6300000000001</v>
      </c>
      <c r="E128" s="35">
        <f t="shared" ref="E128:E162" si="34">IF(C128&lt;0,D128,$D128-C128)</f>
        <v>-1009.522323158938</v>
      </c>
      <c r="F128" s="35">
        <f>E128-E127</f>
        <v>-1944.1373298982653</v>
      </c>
      <c r="G128" s="36">
        <v>1</v>
      </c>
      <c r="H128" s="37"/>
      <c r="I128" s="73"/>
      <c r="J128" s="129">
        <f t="shared" ref="J128:J161" si="35">E128*(H128+I128)</f>
        <v>0</v>
      </c>
      <c r="K128" s="35">
        <f t="shared" si="30"/>
        <v>0</v>
      </c>
      <c r="L128" s="108"/>
      <c r="M128" s="203"/>
      <c r="N128" s="204">
        <v>1</v>
      </c>
      <c r="O128" s="61">
        <f>Ific!M14-'RGB1'!M396</f>
        <v>77.700920968607534</v>
      </c>
      <c r="P128" s="35">
        <f>'Complément Ific Aviq'!C15</f>
        <v>1056.6300000000001</v>
      </c>
      <c r="Q128" s="35">
        <f t="shared" si="31"/>
        <v>978.92907903139258</v>
      </c>
      <c r="R128" s="35">
        <f>Q128-Q127</f>
        <v>-1853.4552413166166</v>
      </c>
      <c r="S128" s="36">
        <v>1</v>
      </c>
      <c r="T128" s="86"/>
      <c r="U128" s="138"/>
      <c r="V128" s="129">
        <f t="shared" si="32"/>
        <v>0</v>
      </c>
      <c r="W128" s="35">
        <f t="shared" si="33"/>
        <v>0</v>
      </c>
      <c r="X128" s="126"/>
      <c r="Y128" s="131"/>
      <c r="Z128" s="126"/>
      <c r="AB128" s="135"/>
      <c r="AC128" s="108"/>
      <c r="AD128" s="126"/>
      <c r="AE128" s="126"/>
      <c r="AF128" s="131"/>
      <c r="AG128" s="126"/>
      <c r="AI128" s="135"/>
      <c r="AJ128" s="108"/>
      <c r="AK128" s="126"/>
      <c r="AL128" s="126"/>
      <c r="AM128" s="131"/>
      <c r="AN128" s="126"/>
      <c r="AP128" s="134"/>
      <c r="AQ128" s="108"/>
      <c r="AR128" s="126"/>
      <c r="AS128" s="126"/>
      <c r="AU128" s="126"/>
    </row>
    <row r="129" spans="2:47" x14ac:dyDescent="0.25">
      <c r="B129" s="36">
        <v>2</v>
      </c>
      <c r="C129" s="61">
        <f>Ific!M15-'RGB1'!M349</f>
        <v>1915.1023790303225</v>
      </c>
      <c r="D129" s="35">
        <f>'Complément Ific Aviq'!C16</f>
        <v>1655.61</v>
      </c>
      <c r="E129" s="35">
        <f t="shared" si="34"/>
        <v>-259.49237903032258</v>
      </c>
      <c r="F129" s="35">
        <f t="shared" ref="F129:F162" si="36">E129-E128</f>
        <v>750.0299441286154</v>
      </c>
      <c r="G129" s="36">
        <v>2</v>
      </c>
      <c r="H129" s="86"/>
      <c r="I129" s="138"/>
      <c r="J129" s="129">
        <f t="shared" si="35"/>
        <v>0</v>
      </c>
      <c r="K129" s="35">
        <f t="shared" si="30"/>
        <v>0</v>
      </c>
      <c r="L129" s="108"/>
      <c r="M129" s="203"/>
      <c r="N129" s="204">
        <v>2</v>
      </c>
      <c r="O129" s="61">
        <f>Ific!M15-'RGB1'!M397</f>
        <v>710.96448463929846</v>
      </c>
      <c r="P129" s="35">
        <f>'Complément Ific Aviq'!C16</f>
        <v>1655.61</v>
      </c>
      <c r="Q129" s="35">
        <f t="shared" si="31"/>
        <v>944.64551536070144</v>
      </c>
      <c r="R129" s="35">
        <f t="shared" ref="R129:R162" si="37">Q129-Q128</f>
        <v>-34.283563670691137</v>
      </c>
      <c r="S129" s="36">
        <v>2</v>
      </c>
      <c r="T129" s="86"/>
      <c r="U129" s="138"/>
      <c r="V129" s="129">
        <f t="shared" si="32"/>
        <v>0</v>
      </c>
      <c r="W129" s="35">
        <f t="shared" si="33"/>
        <v>0</v>
      </c>
      <c r="X129" s="126"/>
      <c r="Y129" s="131"/>
      <c r="Z129" s="126"/>
      <c r="AB129" s="135"/>
      <c r="AC129" s="108"/>
      <c r="AD129" s="126"/>
      <c r="AE129" s="126"/>
      <c r="AF129" s="131"/>
      <c r="AG129" s="126"/>
      <c r="AI129" s="135"/>
      <c r="AJ129" s="108"/>
      <c r="AK129" s="126"/>
      <c r="AL129" s="126"/>
      <c r="AM129" s="131"/>
      <c r="AN129" s="126"/>
      <c r="AP129" s="135"/>
      <c r="AQ129" s="108"/>
      <c r="AR129" s="126"/>
      <c r="AS129" s="126"/>
      <c r="AU129" s="126"/>
    </row>
    <row r="130" spans="2:47" x14ac:dyDescent="0.25">
      <c r="B130" s="36">
        <v>3</v>
      </c>
      <c r="C130" s="61">
        <f>Ific!M16-'RGB1'!M350</f>
        <v>2085.947709848675</v>
      </c>
      <c r="D130" s="35">
        <f>'Complément Ific Aviq'!C17</f>
        <v>2193.2800000000002</v>
      </c>
      <c r="E130" s="35">
        <f t="shared" si="34"/>
        <v>107.3322901513252</v>
      </c>
      <c r="F130" s="35">
        <f t="shared" si="36"/>
        <v>366.82466918164778</v>
      </c>
      <c r="G130" s="36">
        <v>3</v>
      </c>
      <c r="H130" s="86"/>
      <c r="I130" s="138"/>
      <c r="J130" s="129">
        <f t="shared" si="35"/>
        <v>0</v>
      </c>
      <c r="K130" s="35">
        <f t="shared" si="30"/>
        <v>0</v>
      </c>
      <c r="L130" s="108"/>
      <c r="N130" s="36">
        <v>3</v>
      </c>
      <c r="O130" s="61">
        <f>Ific!M16-'RGB1'!M398</f>
        <v>1158.8115755263352</v>
      </c>
      <c r="P130" s="35">
        <f>'Complément Ific Aviq'!C17</f>
        <v>2193.2800000000002</v>
      </c>
      <c r="Q130" s="35">
        <f t="shared" si="31"/>
        <v>1034.468424473665</v>
      </c>
      <c r="R130" s="35">
        <f t="shared" si="37"/>
        <v>89.822909112963544</v>
      </c>
      <c r="S130" s="36">
        <v>3</v>
      </c>
      <c r="T130" s="86"/>
      <c r="U130" s="138"/>
      <c r="V130" s="129">
        <f t="shared" si="32"/>
        <v>0</v>
      </c>
      <c r="W130" s="35">
        <f t="shared" si="33"/>
        <v>0</v>
      </c>
      <c r="X130" s="126"/>
      <c r="Y130" s="131"/>
      <c r="Z130" s="126"/>
      <c r="AB130" s="135"/>
      <c r="AC130" s="108"/>
      <c r="AD130" s="126"/>
      <c r="AE130" s="126"/>
      <c r="AF130" s="131"/>
      <c r="AG130" s="126"/>
      <c r="AI130" s="135"/>
      <c r="AJ130" s="108"/>
      <c r="AK130" s="126"/>
      <c r="AL130" s="126"/>
      <c r="AM130" s="131"/>
      <c r="AN130" s="126"/>
      <c r="AP130" s="135"/>
      <c r="AQ130" s="108"/>
      <c r="AR130" s="126"/>
      <c r="AS130" s="126"/>
      <c r="AU130" s="126"/>
    </row>
    <row r="131" spans="2:47" x14ac:dyDescent="0.25">
      <c r="B131" s="36">
        <v>4</v>
      </c>
      <c r="C131" s="61">
        <f>Ific!M17-'RGB1'!M351</f>
        <v>2750.3746450161925</v>
      </c>
      <c r="D131" s="35">
        <f>'Complément Ific Aviq'!C18</f>
        <v>2672.1278729660808</v>
      </c>
      <c r="E131" s="35">
        <f t="shared" si="34"/>
        <v>-78.246772050111758</v>
      </c>
      <c r="F131" s="35">
        <f t="shared" si="36"/>
        <v>-185.57906220143695</v>
      </c>
      <c r="G131" s="36">
        <v>4</v>
      </c>
      <c r="H131" s="86"/>
      <c r="I131" s="138"/>
      <c r="J131" s="129">
        <f t="shared" si="35"/>
        <v>0</v>
      </c>
      <c r="K131" s="35">
        <f t="shared" si="30"/>
        <v>0</v>
      </c>
      <c r="L131" s="108"/>
      <c r="N131" s="36">
        <v>4</v>
      </c>
      <c r="O131" s="61">
        <f>Ific!M17-'RGB1'!M399</f>
        <v>1182.6850080026488</v>
      </c>
      <c r="P131" s="35">
        <f>'Complément Ific Aviq'!C18</f>
        <v>2672.1278729660808</v>
      </c>
      <c r="Q131" s="35">
        <f t="shared" si="31"/>
        <v>1489.4428649634319</v>
      </c>
      <c r="R131" s="35">
        <f t="shared" si="37"/>
        <v>454.97444048976695</v>
      </c>
      <c r="S131" s="36">
        <v>4</v>
      </c>
      <c r="T131" s="86"/>
      <c r="U131" s="138"/>
      <c r="V131" s="129">
        <f t="shared" si="32"/>
        <v>0</v>
      </c>
      <c r="W131" s="35">
        <f t="shared" si="33"/>
        <v>0</v>
      </c>
      <c r="X131" s="126"/>
      <c r="Y131" s="131"/>
      <c r="Z131" s="126"/>
      <c r="AB131" s="135"/>
      <c r="AC131" s="108"/>
      <c r="AD131" s="126"/>
      <c r="AE131" s="126"/>
      <c r="AF131" s="131"/>
      <c r="AG131" s="126"/>
      <c r="AI131" s="135"/>
      <c r="AJ131" s="108"/>
      <c r="AK131" s="126"/>
      <c r="AL131" s="126"/>
      <c r="AM131" s="131"/>
      <c r="AN131" s="126"/>
      <c r="AP131" s="135"/>
      <c r="AQ131" s="108"/>
      <c r="AR131" s="126"/>
      <c r="AS131" s="126"/>
      <c r="AU131" s="126"/>
    </row>
    <row r="132" spans="2:47" x14ac:dyDescent="0.25">
      <c r="B132" s="36">
        <v>5</v>
      </c>
      <c r="C132" s="61">
        <f>Ific!M18-'RGB1'!M352</f>
        <v>3483.517293377321</v>
      </c>
      <c r="D132" s="35">
        <f>'Complément Ific Aviq'!C19</f>
        <v>3340.9666202705343</v>
      </c>
      <c r="E132" s="35">
        <f t="shared" si="34"/>
        <v>-142.55067310678669</v>
      </c>
      <c r="F132" s="35">
        <f t="shared" si="36"/>
        <v>-64.303901056674931</v>
      </c>
      <c r="G132" s="36">
        <v>5</v>
      </c>
      <c r="H132" s="86"/>
      <c r="I132" s="138"/>
      <c r="J132" s="129">
        <f t="shared" si="35"/>
        <v>0</v>
      </c>
      <c r="K132" s="35">
        <f t="shared" si="30"/>
        <v>0</v>
      </c>
      <c r="L132" s="108"/>
      <c r="N132" s="36">
        <v>5</v>
      </c>
      <c r="O132" s="61">
        <f>Ific!M18-'RGB1'!M400</f>
        <v>1147.9631561376518</v>
      </c>
      <c r="P132" s="35">
        <f>'Complément Ific Aviq'!C19</f>
        <v>3340.9666202705343</v>
      </c>
      <c r="Q132" s="35">
        <f t="shared" si="31"/>
        <v>2193.0034641328825</v>
      </c>
      <c r="R132" s="35">
        <f t="shared" si="37"/>
        <v>703.5605991694506</v>
      </c>
      <c r="S132" s="36">
        <v>5</v>
      </c>
      <c r="T132" s="86"/>
      <c r="U132" s="138"/>
      <c r="V132" s="129">
        <f t="shared" si="32"/>
        <v>0</v>
      </c>
      <c r="W132" s="35">
        <f t="shared" si="33"/>
        <v>0</v>
      </c>
      <c r="X132" s="126"/>
      <c r="Y132" s="131"/>
      <c r="Z132" s="126"/>
      <c r="AB132" s="135"/>
      <c r="AC132" s="108"/>
      <c r="AD132" s="126"/>
      <c r="AE132" s="126"/>
      <c r="AF132" s="131"/>
      <c r="AG132" s="126"/>
      <c r="AI132" s="135"/>
      <c r="AJ132" s="108"/>
      <c r="AK132" s="126"/>
      <c r="AL132" s="126"/>
      <c r="AM132" s="131"/>
      <c r="AN132" s="126"/>
      <c r="AP132" s="135"/>
      <c r="AQ132" s="108"/>
      <c r="AR132" s="126"/>
      <c r="AS132" s="126"/>
      <c r="AU132" s="126"/>
    </row>
    <row r="133" spans="2:47" x14ac:dyDescent="0.25">
      <c r="B133" s="36">
        <v>6</v>
      </c>
      <c r="C133" s="61">
        <f>Ific!M19-'RGB1'!M353</f>
        <v>3479.9587354249888</v>
      </c>
      <c r="D133" s="35">
        <f>'Complément Ific Aviq'!C20</f>
        <v>4149.1753675749842</v>
      </c>
      <c r="E133" s="35">
        <f t="shared" si="34"/>
        <v>669.21663214999535</v>
      </c>
      <c r="F133" s="35">
        <f t="shared" si="36"/>
        <v>811.76730525678204</v>
      </c>
      <c r="G133" s="36">
        <v>6</v>
      </c>
      <c r="H133" s="86"/>
      <c r="I133" s="138"/>
      <c r="J133" s="129">
        <f t="shared" si="35"/>
        <v>0</v>
      </c>
      <c r="K133" s="35">
        <f t="shared" si="30"/>
        <v>0</v>
      </c>
      <c r="L133" s="108"/>
      <c r="N133" s="36">
        <v>6</v>
      </c>
      <c r="O133" s="61">
        <f>Ific!M19-'RGB1'!M401</f>
        <v>1057.893635926659</v>
      </c>
      <c r="P133" s="35">
        <f>'Complément Ific Aviq'!C20</f>
        <v>4149.1753675749842</v>
      </c>
      <c r="Q133" s="35">
        <f t="shared" si="31"/>
        <v>3091.2817316483251</v>
      </c>
      <c r="R133" s="35">
        <f t="shared" si="37"/>
        <v>898.27826751544262</v>
      </c>
      <c r="S133" s="36">
        <v>6</v>
      </c>
      <c r="T133" s="86"/>
      <c r="U133" s="138"/>
      <c r="V133" s="129">
        <f t="shared" si="32"/>
        <v>0</v>
      </c>
      <c r="W133" s="35">
        <f t="shared" si="33"/>
        <v>0</v>
      </c>
      <c r="X133" s="126"/>
      <c r="Y133" s="131"/>
      <c r="Z133" s="126"/>
      <c r="AB133" s="135"/>
      <c r="AC133" s="108"/>
      <c r="AD133" s="126"/>
      <c r="AE133" s="126"/>
      <c r="AF133" s="131"/>
      <c r="AG133" s="126"/>
      <c r="AI133" s="135"/>
      <c r="AJ133" s="108"/>
      <c r="AK133" s="126"/>
      <c r="AL133" s="126"/>
      <c r="AM133" s="131"/>
      <c r="AN133" s="126"/>
      <c r="AP133" s="135"/>
      <c r="AQ133" s="108"/>
      <c r="AR133" s="126"/>
      <c r="AS133" s="126"/>
      <c r="AU133" s="126"/>
    </row>
    <row r="134" spans="2:47" x14ac:dyDescent="0.25">
      <c r="B134" s="36">
        <v>7</v>
      </c>
      <c r="C134" s="61">
        <f>Ific!M20-'RGB1'!M354</f>
        <v>3423.1945537193315</v>
      </c>
      <c r="D134" s="35">
        <f>'Complément Ific Aviq'!C21</f>
        <v>4688.6341148794363</v>
      </c>
      <c r="E134" s="35">
        <f t="shared" si="34"/>
        <v>1265.4395611601049</v>
      </c>
      <c r="F134" s="35">
        <f t="shared" si="36"/>
        <v>596.22292901010951</v>
      </c>
      <c r="G134" s="36">
        <v>7</v>
      </c>
      <c r="H134" s="86"/>
      <c r="I134" s="138"/>
      <c r="J134" s="129">
        <f t="shared" si="35"/>
        <v>0</v>
      </c>
      <c r="K134" s="35">
        <f t="shared" si="30"/>
        <v>0</v>
      </c>
      <c r="L134" s="108"/>
      <c r="N134" s="36">
        <v>7</v>
      </c>
      <c r="O134" s="61">
        <f>Ific!M20-'RGB1'!M402</f>
        <v>914.61849196234107</v>
      </c>
      <c r="P134" s="35">
        <f>'Complément Ific Aviq'!C21</f>
        <v>4688.6341148794363</v>
      </c>
      <c r="Q134" s="35">
        <f t="shared" si="31"/>
        <v>3774.0156229170952</v>
      </c>
      <c r="R134" s="35">
        <f t="shared" si="37"/>
        <v>682.73389126877009</v>
      </c>
      <c r="S134" s="36">
        <v>7</v>
      </c>
      <c r="T134" s="86"/>
      <c r="U134" s="138"/>
      <c r="V134" s="129">
        <f t="shared" si="32"/>
        <v>0</v>
      </c>
      <c r="W134" s="35">
        <f t="shared" si="33"/>
        <v>0</v>
      </c>
      <c r="X134" s="126"/>
      <c r="Y134" s="131"/>
      <c r="Z134" s="126"/>
      <c r="AB134" s="135"/>
      <c r="AC134" s="108"/>
      <c r="AD134" s="126"/>
      <c r="AE134" s="126"/>
      <c r="AF134" s="131"/>
      <c r="AG134" s="126"/>
      <c r="AI134" s="135"/>
      <c r="AJ134" s="108"/>
      <c r="AK134" s="126"/>
      <c r="AL134" s="126"/>
      <c r="AM134" s="131"/>
      <c r="AN134" s="126"/>
      <c r="AP134" s="135"/>
      <c r="AQ134" s="108"/>
      <c r="AR134" s="126"/>
      <c r="AS134" s="126"/>
      <c r="AU134" s="126"/>
    </row>
    <row r="135" spans="2:47" x14ac:dyDescent="0.25">
      <c r="B135" s="36">
        <v>8</v>
      </c>
      <c r="C135" s="61">
        <f>Ific!M21-'RGB1'!M355</f>
        <v>3315.5049892783427</v>
      </c>
      <c r="D135" s="35">
        <f>'Complément Ific Aviq'!C22</f>
        <v>4953.6128621838898</v>
      </c>
      <c r="E135" s="35">
        <f t="shared" si="34"/>
        <v>1638.1078729055471</v>
      </c>
      <c r="F135" s="35">
        <f t="shared" si="36"/>
        <v>372.66831174544222</v>
      </c>
      <c r="G135" s="36">
        <v>8</v>
      </c>
      <c r="H135" s="86"/>
      <c r="I135" s="138"/>
      <c r="J135" s="129">
        <f t="shared" si="35"/>
        <v>0</v>
      </c>
      <c r="K135" s="35">
        <f t="shared" si="30"/>
        <v>0</v>
      </c>
      <c r="L135" s="108"/>
      <c r="N135" s="36">
        <v>8</v>
      </c>
      <c r="O135" s="61">
        <f>Ific!M21-'RGB1'!M403</f>
        <v>720.41796526267717</v>
      </c>
      <c r="P135" s="35">
        <f>'Complément Ific Aviq'!C22</f>
        <v>4953.6128621838898</v>
      </c>
      <c r="Q135" s="35">
        <f t="shared" si="31"/>
        <v>4233.1948969212126</v>
      </c>
      <c r="R135" s="35">
        <f t="shared" si="37"/>
        <v>459.17927400411736</v>
      </c>
      <c r="S135" s="36">
        <v>8</v>
      </c>
      <c r="T135" s="86"/>
      <c r="U135" s="138"/>
      <c r="V135" s="129">
        <f t="shared" si="32"/>
        <v>0</v>
      </c>
      <c r="W135" s="35">
        <f t="shared" si="33"/>
        <v>0</v>
      </c>
      <c r="X135" s="126"/>
      <c r="Y135" s="131"/>
      <c r="Z135" s="126"/>
      <c r="AB135" s="135"/>
      <c r="AC135" s="108"/>
      <c r="AD135" s="126"/>
      <c r="AE135" s="126"/>
      <c r="AF135" s="131"/>
      <c r="AG135" s="126"/>
      <c r="AI135" s="135"/>
      <c r="AJ135" s="108"/>
      <c r="AK135" s="126"/>
      <c r="AL135" s="126"/>
      <c r="AM135" s="131"/>
      <c r="AN135" s="126"/>
      <c r="AP135" s="135"/>
      <c r="AQ135" s="108"/>
      <c r="AR135" s="126"/>
      <c r="AS135" s="126"/>
      <c r="AU135" s="126"/>
    </row>
    <row r="136" spans="2:47" x14ac:dyDescent="0.25">
      <c r="B136" s="36">
        <v>9</v>
      </c>
      <c r="C136" s="61">
        <f>Ific!M22-'RGB1'!M356</f>
        <v>2805.7446646824974</v>
      </c>
      <c r="D136" s="35">
        <f>'Complément Ific Aviq'!C23</f>
        <v>5170.9816094883345</v>
      </c>
      <c r="E136" s="35">
        <f t="shared" si="34"/>
        <v>2365.2369448058371</v>
      </c>
      <c r="F136" s="35">
        <f t="shared" si="36"/>
        <v>727.12907190029</v>
      </c>
      <c r="G136" s="36">
        <v>9</v>
      </c>
      <c r="H136" s="86"/>
      <c r="I136" s="138"/>
      <c r="J136" s="129">
        <f t="shared" si="35"/>
        <v>0</v>
      </c>
      <c r="K136" s="35">
        <f t="shared" si="30"/>
        <v>0</v>
      </c>
      <c r="L136" s="108"/>
      <c r="N136" s="36">
        <v>9</v>
      </c>
      <c r="O136" s="61">
        <f>Ific!M22-'RGB1'!M404</f>
        <v>124.14667840815673</v>
      </c>
      <c r="P136" s="35">
        <f>'Complément Ific Aviq'!C23</f>
        <v>5170.9816094883345</v>
      </c>
      <c r="Q136" s="35">
        <f t="shared" si="31"/>
        <v>5046.8349310801777</v>
      </c>
      <c r="R136" s="35">
        <f t="shared" si="37"/>
        <v>813.64003415896514</v>
      </c>
      <c r="S136" s="36">
        <v>9</v>
      </c>
      <c r="T136" s="37"/>
      <c r="U136" s="73"/>
      <c r="V136" s="129">
        <f t="shared" si="32"/>
        <v>0</v>
      </c>
      <c r="W136" s="35">
        <f t="shared" si="33"/>
        <v>0</v>
      </c>
      <c r="X136" s="126"/>
      <c r="Z136" s="126"/>
      <c r="AB136" s="135"/>
      <c r="AC136" s="108"/>
      <c r="AD136" s="126"/>
      <c r="AE136" s="126"/>
      <c r="AG136" s="126"/>
      <c r="AI136" s="135"/>
      <c r="AJ136" s="108"/>
      <c r="AK136" s="126"/>
      <c r="AL136" s="126"/>
      <c r="AN136" s="126"/>
      <c r="AP136" s="135"/>
      <c r="AQ136" s="108"/>
      <c r="AR136" s="126"/>
      <c r="AS136" s="126"/>
      <c r="AU136" s="126"/>
    </row>
    <row r="137" spans="2:47" x14ac:dyDescent="0.25">
      <c r="B137" s="36">
        <v>10</v>
      </c>
      <c r="C137" s="61">
        <f>Ific!M23-'RGB1'!M357</f>
        <v>1432.3467915480142</v>
      </c>
      <c r="D137" s="35">
        <f>'Complément Ific Aviq'!C24</f>
        <v>3948.2063967849422</v>
      </c>
      <c r="E137" s="35">
        <f t="shared" si="34"/>
        <v>2515.859605236928</v>
      </c>
      <c r="F137" s="35">
        <f t="shared" si="36"/>
        <v>150.62266043109094</v>
      </c>
      <c r="G137" s="36">
        <v>10</v>
      </c>
      <c r="H137" s="37"/>
      <c r="I137" s="73"/>
      <c r="J137" s="129">
        <f t="shared" si="35"/>
        <v>0</v>
      </c>
      <c r="K137" s="35">
        <f t="shared" si="30"/>
        <v>0</v>
      </c>
      <c r="L137" s="108"/>
      <c r="N137" s="36">
        <v>10</v>
      </c>
      <c r="O137" s="61">
        <f>Ific!M23-'RGB1'!M405</f>
        <v>36.504225913464325</v>
      </c>
      <c r="P137" s="35">
        <f>'Complément Ific Aviq'!C24</f>
        <v>3948.2063967849422</v>
      </c>
      <c r="Q137" s="35">
        <f t="shared" si="31"/>
        <v>3911.7021708714778</v>
      </c>
      <c r="R137" s="35">
        <f t="shared" si="37"/>
        <v>-1135.1327602086999</v>
      </c>
      <c r="S137" s="36">
        <v>10</v>
      </c>
      <c r="T137" s="37"/>
      <c r="U137" s="73"/>
      <c r="V137" s="129">
        <f t="shared" si="32"/>
        <v>0</v>
      </c>
      <c r="W137" s="35">
        <f t="shared" si="33"/>
        <v>0</v>
      </c>
      <c r="X137" s="126"/>
      <c r="Z137" s="126"/>
      <c r="AB137" s="135"/>
      <c r="AC137" s="108"/>
      <c r="AD137" s="126"/>
      <c r="AE137" s="126"/>
      <c r="AG137" s="126"/>
      <c r="AI137" s="135"/>
      <c r="AJ137" s="108"/>
      <c r="AK137" s="126"/>
      <c r="AL137" s="126"/>
      <c r="AN137" s="126"/>
      <c r="AP137" s="135"/>
      <c r="AQ137" s="108"/>
      <c r="AR137" s="126"/>
      <c r="AS137" s="126"/>
      <c r="AU137" s="126"/>
    </row>
    <row r="138" spans="2:47" x14ac:dyDescent="0.25">
      <c r="B138" s="36">
        <v>11</v>
      </c>
      <c r="C138" s="61">
        <f>Ific!M24-'RGB1'!M358</f>
        <v>426.50445429401589</v>
      </c>
      <c r="D138" s="35">
        <f>'Complément Ific Aviq'!C25</f>
        <v>3983.2776690844971</v>
      </c>
      <c r="E138" s="35">
        <f t="shared" si="34"/>
        <v>3556.7732147904812</v>
      </c>
      <c r="F138" s="35">
        <f t="shared" si="36"/>
        <v>1040.9136095535532</v>
      </c>
      <c r="G138" s="36">
        <v>11</v>
      </c>
      <c r="H138" s="37"/>
      <c r="I138" s="73"/>
      <c r="J138" s="129">
        <f t="shared" si="35"/>
        <v>0</v>
      </c>
      <c r="K138" s="35">
        <f t="shared" si="30"/>
        <v>0</v>
      </c>
      <c r="L138" s="108"/>
      <c r="N138" s="36">
        <v>11</v>
      </c>
      <c r="O138" s="61">
        <f>Ific!M24-'RGB1'!M406</f>
        <v>328.13555585120048</v>
      </c>
      <c r="P138" s="35">
        <f>'Complément Ific Aviq'!C25</f>
        <v>3983.2776690844971</v>
      </c>
      <c r="Q138" s="35">
        <f t="shared" si="31"/>
        <v>3655.1421132332966</v>
      </c>
      <c r="R138" s="35">
        <f t="shared" si="37"/>
        <v>-256.56005763818121</v>
      </c>
      <c r="S138" s="36">
        <v>11</v>
      </c>
      <c r="T138" s="37"/>
      <c r="U138" s="73"/>
      <c r="V138" s="129">
        <f t="shared" si="32"/>
        <v>0</v>
      </c>
      <c r="W138" s="35">
        <f t="shared" si="33"/>
        <v>0</v>
      </c>
      <c r="X138" s="126"/>
      <c r="Z138" s="126"/>
      <c r="AB138" s="135"/>
      <c r="AC138" s="108"/>
      <c r="AD138" s="126"/>
      <c r="AE138" s="126"/>
      <c r="AG138" s="126"/>
      <c r="AI138" s="135"/>
      <c r="AJ138" s="108"/>
      <c r="AK138" s="126"/>
      <c r="AL138" s="126"/>
      <c r="AN138" s="126"/>
      <c r="AP138" s="135"/>
      <c r="AQ138" s="108"/>
      <c r="AR138" s="126"/>
      <c r="AS138" s="126"/>
      <c r="AU138" s="126"/>
    </row>
    <row r="139" spans="2:47" x14ac:dyDescent="0.25">
      <c r="B139" s="36">
        <v>12</v>
      </c>
      <c r="C139" s="61">
        <f>Ific!M25-'RGB1'!M359</f>
        <v>739.97275944733701</v>
      </c>
      <c r="D139" s="35">
        <f>'Complément Ific Aviq'!C26</f>
        <v>3978.0889413840441</v>
      </c>
      <c r="E139" s="35">
        <f t="shared" si="34"/>
        <v>3238.1161819367071</v>
      </c>
      <c r="F139" s="35">
        <f t="shared" si="36"/>
        <v>-318.65703285377413</v>
      </c>
      <c r="G139" s="36">
        <v>12</v>
      </c>
      <c r="H139" s="37"/>
      <c r="I139" s="73"/>
      <c r="J139" s="129">
        <f t="shared" si="35"/>
        <v>0</v>
      </c>
      <c r="K139" s="35">
        <f t="shared" si="30"/>
        <v>0</v>
      </c>
      <c r="L139" s="108"/>
      <c r="N139" s="36">
        <v>12</v>
      </c>
      <c r="O139" s="61">
        <f>Ific!M25-'RGB1'!M407</f>
        <v>-1638.8714080279897</v>
      </c>
      <c r="P139" s="35">
        <f>'Complément Ific Aviq'!C26</f>
        <v>3978.0889413840441</v>
      </c>
      <c r="Q139" s="35">
        <f t="shared" si="31"/>
        <v>3978.0889413840441</v>
      </c>
      <c r="R139" s="35">
        <f t="shared" si="37"/>
        <v>322.94682815074748</v>
      </c>
      <c r="S139" s="36">
        <v>12</v>
      </c>
      <c r="T139" s="37"/>
      <c r="U139" s="73"/>
      <c r="V139" s="129">
        <f t="shared" si="32"/>
        <v>0</v>
      </c>
      <c r="W139" s="35">
        <f t="shared" si="33"/>
        <v>0</v>
      </c>
      <c r="X139" s="126"/>
      <c r="Z139" s="126"/>
      <c r="AB139" s="135"/>
      <c r="AC139" s="108"/>
      <c r="AD139" s="126"/>
      <c r="AE139" s="126"/>
      <c r="AG139" s="126"/>
      <c r="AI139" s="135"/>
      <c r="AJ139" s="108"/>
      <c r="AK139" s="126"/>
      <c r="AL139" s="126"/>
      <c r="AN139" s="126"/>
      <c r="AP139" s="135"/>
      <c r="AQ139" s="108"/>
      <c r="AR139" s="126"/>
      <c r="AS139" s="126"/>
      <c r="AU139" s="126"/>
    </row>
    <row r="140" spans="2:47" x14ac:dyDescent="0.25">
      <c r="B140" s="36">
        <v>13</v>
      </c>
      <c r="C140" s="61">
        <f>Ific!M26-'RGB1'!M360</f>
        <v>-147.07554566099134</v>
      </c>
      <c r="D140" s="35">
        <f>'Complément Ific Aviq'!C27</f>
        <v>3935.2602136835981</v>
      </c>
      <c r="E140" s="35">
        <f t="shared" si="34"/>
        <v>3935.2602136835981</v>
      </c>
      <c r="F140" s="35">
        <f t="shared" si="36"/>
        <v>697.14403174689096</v>
      </c>
      <c r="G140" s="36">
        <v>13</v>
      </c>
      <c r="H140" s="37"/>
      <c r="I140" s="73"/>
      <c r="J140" s="129">
        <f t="shared" si="35"/>
        <v>0</v>
      </c>
      <c r="K140" s="35">
        <f t="shared" si="30"/>
        <v>0</v>
      </c>
      <c r="L140" s="108"/>
      <c r="N140" s="36">
        <v>13</v>
      </c>
      <c r="O140" s="61">
        <f>Ific!M26-'RGB1'!M408</f>
        <v>-1574.4027756099968</v>
      </c>
      <c r="P140" s="35">
        <f>'Complément Ific Aviq'!C27</f>
        <v>3935.2602136835981</v>
      </c>
      <c r="Q140" s="35">
        <f t="shared" si="31"/>
        <v>3935.2602136835981</v>
      </c>
      <c r="R140" s="35">
        <f t="shared" si="37"/>
        <v>-42.828727700446052</v>
      </c>
      <c r="S140" s="36">
        <v>13</v>
      </c>
      <c r="T140" s="37"/>
      <c r="U140" s="73"/>
      <c r="V140" s="129">
        <f t="shared" si="32"/>
        <v>0</v>
      </c>
      <c r="W140" s="35">
        <f t="shared" si="33"/>
        <v>0</v>
      </c>
      <c r="X140" s="126"/>
      <c r="Z140" s="126"/>
      <c r="AB140" s="135"/>
      <c r="AC140" s="108"/>
      <c r="AD140" s="126"/>
      <c r="AE140" s="126"/>
      <c r="AG140" s="126"/>
      <c r="AI140" s="135"/>
      <c r="AJ140" s="108"/>
      <c r="AK140" s="126"/>
      <c r="AL140" s="126"/>
      <c r="AN140" s="126"/>
      <c r="AP140" s="135"/>
      <c r="AQ140" s="108"/>
      <c r="AR140" s="126"/>
      <c r="AS140" s="126"/>
      <c r="AU140" s="126"/>
    </row>
    <row r="141" spans="2:47" x14ac:dyDescent="0.25">
      <c r="B141" s="36">
        <v>14</v>
      </c>
      <c r="C141" s="61">
        <f>Ific!M27-'RGB1'!M361</f>
        <v>-75.766190188980545</v>
      </c>
      <c r="D141" s="35">
        <f>'Complément Ific Aviq'!C28</f>
        <v>3856.0867104489312</v>
      </c>
      <c r="E141" s="35">
        <f t="shared" si="34"/>
        <v>3856.0867104489312</v>
      </c>
      <c r="F141" s="35">
        <f t="shared" si="36"/>
        <v>-79.173503234666896</v>
      </c>
      <c r="G141" s="36">
        <v>14</v>
      </c>
      <c r="H141" s="37"/>
      <c r="I141" s="73"/>
      <c r="J141" s="129">
        <f t="shared" si="35"/>
        <v>0</v>
      </c>
      <c r="K141" s="35">
        <f t="shared" si="30"/>
        <v>0</v>
      </c>
      <c r="L141" s="108"/>
      <c r="N141" s="36">
        <v>14</v>
      </c>
      <c r="O141" s="61">
        <f>Ific!M27-'RGB1'!M409</f>
        <v>-1546.3489012673235</v>
      </c>
      <c r="P141" s="35">
        <f>'Complément Ific Aviq'!C28</f>
        <v>3856.0867104489312</v>
      </c>
      <c r="Q141" s="35">
        <f t="shared" si="31"/>
        <v>3856.0867104489312</v>
      </c>
      <c r="R141" s="35">
        <f t="shared" si="37"/>
        <v>-79.173503234666896</v>
      </c>
      <c r="S141" s="36">
        <v>14</v>
      </c>
      <c r="T141" s="37"/>
      <c r="U141" s="73"/>
      <c r="V141" s="129">
        <f t="shared" si="32"/>
        <v>0</v>
      </c>
      <c r="W141" s="35">
        <f t="shared" si="33"/>
        <v>0</v>
      </c>
      <c r="X141" s="126"/>
      <c r="Z141" s="126"/>
      <c r="AB141" s="135"/>
      <c r="AC141" s="108"/>
      <c r="AD141" s="126"/>
      <c r="AE141" s="126"/>
      <c r="AG141" s="126"/>
      <c r="AI141" s="135"/>
      <c r="AJ141" s="108"/>
      <c r="AK141" s="126"/>
      <c r="AL141" s="126"/>
      <c r="AN141" s="126"/>
      <c r="AP141" s="135"/>
      <c r="AQ141" s="108"/>
      <c r="AR141" s="126"/>
      <c r="AS141" s="126"/>
      <c r="AU141" s="126"/>
    </row>
    <row r="142" spans="2:47" x14ac:dyDescent="0.25">
      <c r="B142" s="36">
        <v>15</v>
      </c>
      <c r="C142" s="61">
        <f>Ific!M28-'RGB1'!M362</f>
        <v>-38.556802667997545</v>
      </c>
      <c r="D142" s="35">
        <f>'Complément Ific Aviq'!C29</f>
        <v>3743.987982748476</v>
      </c>
      <c r="E142" s="35">
        <f t="shared" si="34"/>
        <v>3743.987982748476</v>
      </c>
      <c r="F142" s="35">
        <f t="shared" si="36"/>
        <v>-112.09872770045513</v>
      </c>
      <c r="G142" s="36">
        <v>15</v>
      </c>
      <c r="H142" s="37"/>
      <c r="I142" s="73"/>
      <c r="J142" s="129">
        <f t="shared" si="35"/>
        <v>0</v>
      </c>
      <c r="K142" s="35">
        <f t="shared" si="30"/>
        <v>0</v>
      </c>
      <c r="L142" s="108"/>
      <c r="N142" s="36">
        <v>15</v>
      </c>
      <c r="O142" s="61">
        <f>Ific!M28-'RGB1'!M410</f>
        <v>-1552.3949948756781</v>
      </c>
      <c r="P142" s="35">
        <f>'Complément Ific Aviq'!C29</f>
        <v>3743.987982748476</v>
      </c>
      <c r="Q142" s="35">
        <f t="shared" si="31"/>
        <v>3743.987982748476</v>
      </c>
      <c r="R142" s="35">
        <f t="shared" si="37"/>
        <v>-112.09872770045513</v>
      </c>
      <c r="S142" s="36">
        <v>15</v>
      </c>
      <c r="T142" s="37"/>
      <c r="U142" s="73"/>
      <c r="V142" s="129">
        <f t="shared" si="32"/>
        <v>0</v>
      </c>
      <c r="W142" s="35">
        <f t="shared" si="33"/>
        <v>0</v>
      </c>
      <c r="X142" s="126"/>
      <c r="Z142" s="126"/>
      <c r="AB142" s="135"/>
      <c r="AC142" s="108"/>
      <c r="AD142" s="126"/>
      <c r="AE142" s="126"/>
      <c r="AG142" s="126"/>
      <c r="AI142" s="135"/>
      <c r="AJ142" s="108"/>
      <c r="AK142" s="126"/>
      <c r="AL142" s="126"/>
      <c r="AN142" s="126"/>
      <c r="AP142" s="135"/>
      <c r="AQ142" s="108"/>
      <c r="AR142" s="126"/>
      <c r="AS142" s="126"/>
      <c r="AU142" s="126"/>
    </row>
    <row r="143" spans="2:47" x14ac:dyDescent="0.25">
      <c r="B143" s="36">
        <v>16</v>
      </c>
      <c r="C143" s="61">
        <f>Ific!M29-'RGB1'!M363</f>
        <v>-116.91417583198927</v>
      </c>
      <c r="D143" s="35">
        <f>'Complément Ific Aviq'!C30</f>
        <v>3518.5392550480346</v>
      </c>
      <c r="E143" s="35">
        <f t="shared" si="34"/>
        <v>3518.5392550480346</v>
      </c>
      <c r="F143" s="35">
        <f t="shared" si="36"/>
        <v>-225.4487277004414</v>
      </c>
      <c r="G143" s="36">
        <v>16</v>
      </c>
      <c r="H143" s="37"/>
      <c r="I143" s="73"/>
      <c r="J143" s="129">
        <f t="shared" si="35"/>
        <v>0</v>
      </c>
      <c r="K143" s="35">
        <f t="shared" si="30"/>
        <v>0</v>
      </c>
      <c r="L143" s="108"/>
      <c r="N143" s="36">
        <v>16</v>
      </c>
      <c r="O143" s="61">
        <f>Ific!M29-'RGB1'!M411</f>
        <v>-1674.0078491689928</v>
      </c>
      <c r="P143" s="35">
        <f>'Complément Ific Aviq'!C30</f>
        <v>3518.5392550480346</v>
      </c>
      <c r="Q143" s="35">
        <f t="shared" si="31"/>
        <v>3518.5392550480346</v>
      </c>
      <c r="R143" s="35">
        <f t="shared" si="37"/>
        <v>-225.4487277004414</v>
      </c>
      <c r="S143" s="36">
        <v>16</v>
      </c>
      <c r="T143" s="37"/>
      <c r="U143" s="73"/>
      <c r="V143" s="129">
        <f t="shared" si="32"/>
        <v>0</v>
      </c>
      <c r="W143" s="35">
        <f t="shared" si="33"/>
        <v>0</v>
      </c>
      <c r="X143" s="126"/>
      <c r="Z143" s="126"/>
      <c r="AB143" s="135"/>
      <c r="AC143" s="108"/>
      <c r="AD143" s="126"/>
      <c r="AE143" s="126"/>
      <c r="AG143" s="126"/>
      <c r="AI143" s="135"/>
      <c r="AJ143" s="108"/>
      <c r="AK143" s="126"/>
      <c r="AL143" s="126"/>
      <c r="AN143" s="126"/>
      <c r="AP143" s="135"/>
      <c r="AQ143" s="108"/>
      <c r="AR143" s="126"/>
      <c r="AS143" s="126"/>
      <c r="AU143" s="126"/>
    </row>
    <row r="144" spans="2:47" x14ac:dyDescent="0.25">
      <c r="B144" s="36">
        <v>17</v>
      </c>
      <c r="C144" s="61">
        <f>Ific!M30-'RGB1'!M364</f>
        <v>-220.00870913067774</v>
      </c>
      <c r="D144" s="35">
        <f>'Complément Ific Aviq'!C31</f>
        <v>3703.6957518133677</v>
      </c>
      <c r="E144" s="35">
        <f t="shared" si="34"/>
        <v>3703.6957518133677</v>
      </c>
      <c r="F144" s="35">
        <f t="shared" si="36"/>
        <v>185.15649676533303</v>
      </c>
      <c r="G144" s="36">
        <v>17</v>
      </c>
      <c r="H144" s="37"/>
      <c r="I144" s="73"/>
      <c r="J144" s="129">
        <f t="shared" si="35"/>
        <v>0</v>
      </c>
      <c r="K144" s="35">
        <f t="shared" si="30"/>
        <v>0</v>
      </c>
      <c r="L144" s="108"/>
      <c r="N144" s="36">
        <v>17</v>
      </c>
      <c r="O144" s="61">
        <f>Ific!M30-'RGB1'!M412</f>
        <v>-1820.3578635970043</v>
      </c>
      <c r="P144" s="35">
        <f>'Complément Ific Aviq'!C31</f>
        <v>3703.6957518133677</v>
      </c>
      <c r="Q144" s="35">
        <f t="shared" si="31"/>
        <v>3703.6957518133677</v>
      </c>
      <c r="R144" s="35">
        <f t="shared" si="37"/>
        <v>185.15649676533303</v>
      </c>
      <c r="S144" s="36">
        <v>17</v>
      </c>
      <c r="T144" s="37"/>
      <c r="U144" s="73"/>
      <c r="V144" s="129">
        <f t="shared" si="32"/>
        <v>0</v>
      </c>
      <c r="W144" s="35">
        <f t="shared" si="33"/>
        <v>0</v>
      </c>
      <c r="X144" s="126"/>
      <c r="Z144" s="126"/>
      <c r="AB144" s="135"/>
      <c r="AC144" s="108"/>
      <c r="AD144" s="126"/>
      <c r="AE144" s="126"/>
      <c r="AG144" s="126"/>
      <c r="AI144" s="135"/>
      <c r="AJ144" s="108"/>
      <c r="AK144" s="126"/>
      <c r="AL144" s="126"/>
      <c r="AN144" s="126"/>
      <c r="AP144" s="135"/>
      <c r="AQ144" s="108"/>
      <c r="AR144" s="126"/>
      <c r="AS144" s="126"/>
      <c r="AU144" s="126"/>
    </row>
    <row r="145" spans="2:47" x14ac:dyDescent="0.25">
      <c r="B145" s="36">
        <v>18</v>
      </c>
      <c r="C145" s="61">
        <f>Ific!M31-'RGB1'!M365</f>
        <v>-346.45843831067032</v>
      </c>
      <c r="D145" s="35">
        <f>'Complément Ific Aviq'!C32</f>
        <v>3909.9970241129126</v>
      </c>
      <c r="E145" s="35">
        <f t="shared" si="34"/>
        <v>3909.9970241129126</v>
      </c>
      <c r="F145" s="35">
        <f t="shared" si="36"/>
        <v>206.30127229954496</v>
      </c>
      <c r="G145" s="36">
        <v>18</v>
      </c>
      <c r="H145" s="37"/>
      <c r="I145" s="73"/>
      <c r="J145" s="129">
        <f t="shared" si="35"/>
        <v>0</v>
      </c>
      <c r="K145" s="35">
        <f t="shared" si="30"/>
        <v>0</v>
      </c>
      <c r="L145" s="108"/>
      <c r="N145" s="36">
        <v>18</v>
      </c>
      <c r="O145" s="61">
        <f>Ific!M31-'RGB1'!M413</f>
        <v>-1990.0630739063636</v>
      </c>
      <c r="P145" s="35">
        <f>'Complément Ific Aviq'!C32</f>
        <v>3909.9970241129126</v>
      </c>
      <c r="Q145" s="35">
        <f t="shared" si="31"/>
        <v>3909.9970241129126</v>
      </c>
      <c r="R145" s="35">
        <f t="shared" si="37"/>
        <v>206.30127229954496</v>
      </c>
      <c r="S145" s="36">
        <v>18</v>
      </c>
      <c r="T145" s="37"/>
      <c r="U145" s="73"/>
      <c r="V145" s="129">
        <f t="shared" si="32"/>
        <v>0</v>
      </c>
      <c r="W145" s="35">
        <f t="shared" si="33"/>
        <v>0</v>
      </c>
      <c r="X145" s="126"/>
      <c r="Z145" s="126"/>
      <c r="AB145" s="135"/>
      <c r="AC145" s="108"/>
      <c r="AD145" s="126"/>
      <c r="AE145" s="126"/>
      <c r="AG145" s="126"/>
      <c r="AI145" s="135"/>
      <c r="AJ145" s="108"/>
      <c r="AK145" s="126"/>
      <c r="AL145" s="126"/>
      <c r="AN145" s="126"/>
      <c r="AP145" s="135"/>
      <c r="AQ145" s="108"/>
      <c r="AR145" s="126"/>
      <c r="AS145" s="126"/>
      <c r="AU145" s="126"/>
    </row>
    <row r="146" spans="2:47" x14ac:dyDescent="0.25">
      <c r="B146" s="36">
        <v>19</v>
      </c>
      <c r="C146" s="61">
        <f>Ific!M32-'RGB1'!M366</f>
        <v>-494.60500626802968</v>
      </c>
      <c r="D146" s="35">
        <f>'Complément Ific Aviq'!C33</f>
        <v>3616.4082964124673</v>
      </c>
      <c r="E146" s="35">
        <f t="shared" si="34"/>
        <v>3616.4082964124673</v>
      </c>
      <c r="F146" s="35">
        <f t="shared" si="36"/>
        <v>-293.58872770044536</v>
      </c>
      <c r="G146" s="36">
        <v>19</v>
      </c>
      <c r="H146" s="37"/>
      <c r="I146" s="73"/>
      <c r="J146" s="129">
        <f t="shared" si="35"/>
        <v>0</v>
      </c>
      <c r="K146" s="35">
        <f t="shared" si="30"/>
        <v>0</v>
      </c>
      <c r="L146" s="108"/>
      <c r="N146" s="36">
        <v>19</v>
      </c>
      <c r="O146" s="61">
        <f>Ific!M32-'RGB1'!M414</f>
        <v>-2181.4651229930314</v>
      </c>
      <c r="P146" s="35">
        <f>'Complément Ific Aviq'!C33</f>
        <v>3616.4082964124673</v>
      </c>
      <c r="Q146" s="35">
        <f t="shared" si="31"/>
        <v>3616.4082964124673</v>
      </c>
      <c r="R146" s="35">
        <f t="shared" si="37"/>
        <v>-293.58872770044536</v>
      </c>
      <c r="S146" s="36">
        <v>19</v>
      </c>
      <c r="T146" s="37"/>
      <c r="U146" s="73"/>
      <c r="V146" s="129">
        <f t="shared" si="32"/>
        <v>0</v>
      </c>
      <c r="W146" s="35">
        <f t="shared" si="33"/>
        <v>0</v>
      </c>
      <c r="X146" s="126"/>
      <c r="Z146" s="126"/>
      <c r="AB146" s="135"/>
      <c r="AC146" s="108"/>
      <c r="AD146" s="126"/>
      <c r="AE146" s="126"/>
      <c r="AG146" s="126"/>
      <c r="AI146" s="135"/>
      <c r="AJ146" s="108"/>
      <c r="AK146" s="126"/>
      <c r="AL146" s="126"/>
      <c r="AN146" s="126"/>
      <c r="AP146" s="135"/>
      <c r="AQ146" s="108"/>
      <c r="AR146" s="126"/>
      <c r="AS146" s="126"/>
      <c r="AU146" s="126"/>
    </row>
    <row r="147" spans="2:47" x14ac:dyDescent="0.25">
      <c r="B147" s="36">
        <v>20</v>
      </c>
      <c r="C147" s="61">
        <f>Ific!M33-'RGB1'!M367</f>
        <v>-662.82460500503657</v>
      </c>
      <c r="D147" s="35">
        <f>'Complément Ific Aviq'!C34</f>
        <v>3302.5595687120199</v>
      </c>
      <c r="E147" s="35">
        <f t="shared" si="34"/>
        <v>3302.5595687120199</v>
      </c>
      <c r="F147" s="35">
        <f t="shared" si="36"/>
        <v>-313.8487277004474</v>
      </c>
      <c r="G147" s="36">
        <v>20</v>
      </c>
      <c r="H147" s="37"/>
      <c r="I147" s="73"/>
      <c r="J147" s="129">
        <f t="shared" si="35"/>
        <v>0</v>
      </c>
      <c r="K147" s="35">
        <f t="shared" si="30"/>
        <v>0</v>
      </c>
      <c r="L147" s="108"/>
      <c r="N147" s="36">
        <v>20</v>
      </c>
      <c r="O147" s="61">
        <f>Ific!M33-'RGB1'!M415</f>
        <v>-2392.9402028593613</v>
      </c>
      <c r="P147" s="35">
        <f>'Complément Ific Aviq'!C34</f>
        <v>3302.5595687120199</v>
      </c>
      <c r="Q147" s="35">
        <f t="shared" si="31"/>
        <v>3302.5595687120199</v>
      </c>
      <c r="R147" s="35">
        <f t="shared" si="37"/>
        <v>-313.8487277004474</v>
      </c>
      <c r="S147" s="36">
        <v>20</v>
      </c>
      <c r="T147" s="37"/>
      <c r="U147" s="73"/>
      <c r="V147" s="129">
        <f t="shared" si="32"/>
        <v>0</v>
      </c>
      <c r="W147" s="35">
        <f t="shared" si="33"/>
        <v>0</v>
      </c>
      <c r="X147" s="126"/>
      <c r="Z147" s="126"/>
      <c r="AB147" s="135"/>
      <c r="AC147" s="108"/>
      <c r="AD147" s="126"/>
      <c r="AE147" s="126"/>
      <c r="AG147" s="126"/>
      <c r="AI147" s="135"/>
      <c r="AJ147" s="108"/>
      <c r="AK147" s="126"/>
      <c r="AL147" s="126"/>
      <c r="AN147" s="126"/>
      <c r="AP147" s="135"/>
      <c r="AQ147" s="108"/>
      <c r="AR147" s="126"/>
      <c r="AS147" s="126"/>
      <c r="AU147" s="126"/>
    </row>
    <row r="148" spans="2:47" x14ac:dyDescent="0.25">
      <c r="B148" s="36">
        <v>21</v>
      </c>
      <c r="C148" s="61">
        <f>Ific!M34-'RGB1'!M368</f>
        <v>-850.21895775700978</v>
      </c>
      <c r="D148" s="35">
        <f>'Complément Ific Aviq'!C35</f>
        <v>2970.3160654773556</v>
      </c>
      <c r="E148" s="35">
        <f t="shared" si="34"/>
        <v>2970.3160654773556</v>
      </c>
      <c r="F148" s="35">
        <f t="shared" si="36"/>
        <v>-332.24350323466433</v>
      </c>
      <c r="G148" s="36">
        <v>21</v>
      </c>
      <c r="H148" s="37"/>
      <c r="I148" s="73"/>
      <c r="J148" s="129">
        <f t="shared" si="35"/>
        <v>0</v>
      </c>
      <c r="K148" s="35">
        <f t="shared" si="30"/>
        <v>0</v>
      </c>
      <c r="L148" s="108"/>
      <c r="N148" s="36">
        <v>21</v>
      </c>
      <c r="O148" s="61">
        <f>Ific!M34-'RGB1'!M416</f>
        <v>-3056.0757498213643</v>
      </c>
      <c r="P148" s="35">
        <f>'Complément Ific Aviq'!C35</f>
        <v>2970.3160654773556</v>
      </c>
      <c r="Q148" s="35">
        <f t="shared" si="31"/>
        <v>2970.3160654773556</v>
      </c>
      <c r="R148" s="35">
        <f t="shared" si="37"/>
        <v>-332.24350323466433</v>
      </c>
      <c r="S148" s="36">
        <v>21</v>
      </c>
      <c r="T148" s="37"/>
      <c r="U148" s="73"/>
      <c r="V148" s="129">
        <f t="shared" si="32"/>
        <v>0</v>
      </c>
      <c r="W148" s="35">
        <f t="shared" si="33"/>
        <v>0</v>
      </c>
      <c r="X148" s="126"/>
      <c r="Z148" s="126"/>
      <c r="AB148" s="135"/>
      <c r="AC148" s="108"/>
      <c r="AD148" s="126"/>
      <c r="AE148" s="126"/>
      <c r="AG148" s="126"/>
      <c r="AI148" s="135"/>
      <c r="AJ148" s="108"/>
      <c r="AK148" s="126"/>
      <c r="AL148" s="126"/>
      <c r="AN148" s="126"/>
      <c r="AP148" s="135"/>
      <c r="AQ148" s="108"/>
      <c r="AR148" s="126"/>
      <c r="AS148" s="126"/>
      <c r="AU148" s="126"/>
    </row>
    <row r="149" spans="2:47" x14ac:dyDescent="0.25">
      <c r="B149" s="36">
        <v>22</v>
      </c>
      <c r="C149" s="61">
        <f>Ific!M35-'RGB1'!M369</f>
        <v>-1054.6460199313296</v>
      </c>
      <c r="D149" s="35">
        <f>'Complément Ific Aviq'!C36</f>
        <v>2621.1273377768994</v>
      </c>
      <c r="E149" s="35">
        <f t="shared" si="34"/>
        <v>2621.1273377768994</v>
      </c>
      <c r="F149" s="35">
        <f t="shared" si="36"/>
        <v>-349.18872770045618</v>
      </c>
      <c r="G149" s="36">
        <v>22</v>
      </c>
      <c r="H149" s="37"/>
      <c r="I149" s="73"/>
      <c r="J149" s="129">
        <f t="shared" si="35"/>
        <v>0</v>
      </c>
      <c r="K149" s="35">
        <f t="shared" si="30"/>
        <v>0</v>
      </c>
      <c r="L149" s="108"/>
      <c r="N149" s="36">
        <v>22</v>
      </c>
      <c r="O149" s="61">
        <f>Ific!M35-'RGB1'!M417</f>
        <v>-3736.2440062056558</v>
      </c>
      <c r="P149" s="35">
        <f>'Complément Ific Aviq'!C36</f>
        <v>2621.1273377768994</v>
      </c>
      <c r="Q149" s="35">
        <f t="shared" si="31"/>
        <v>2621.1273377768994</v>
      </c>
      <c r="R149" s="35">
        <f t="shared" si="37"/>
        <v>-349.18872770045618</v>
      </c>
      <c r="S149" s="36">
        <v>22</v>
      </c>
      <c r="T149" s="37"/>
      <c r="U149" s="73"/>
      <c r="V149" s="129">
        <f t="shared" si="32"/>
        <v>0</v>
      </c>
      <c r="W149" s="35">
        <f t="shared" si="33"/>
        <v>0</v>
      </c>
      <c r="X149" s="126"/>
      <c r="Z149" s="126"/>
      <c r="AB149" s="135"/>
      <c r="AC149" s="108"/>
      <c r="AD149" s="126"/>
      <c r="AE149" s="126"/>
      <c r="AG149" s="126"/>
      <c r="AI149" s="135"/>
      <c r="AJ149" s="108"/>
      <c r="AK149" s="126"/>
      <c r="AL149" s="126"/>
      <c r="AN149" s="126"/>
      <c r="AP149" s="135"/>
      <c r="AQ149" s="108"/>
      <c r="AR149" s="126"/>
      <c r="AS149" s="126"/>
      <c r="AU149" s="126"/>
    </row>
    <row r="150" spans="2:47" x14ac:dyDescent="0.25">
      <c r="B150" s="36">
        <v>23</v>
      </c>
      <c r="C150" s="61">
        <f>Ific!M36-'RGB1'!M370</f>
        <v>-1275.8639477836696</v>
      </c>
      <c r="D150" s="35">
        <f>'Complément Ific Aviq'!C37</f>
        <v>2255.7286100764554</v>
      </c>
      <c r="E150" s="35">
        <f t="shared" si="34"/>
        <v>2255.7286100764554</v>
      </c>
      <c r="F150" s="35">
        <f t="shared" si="36"/>
        <v>-365.39872770044394</v>
      </c>
      <c r="G150" s="36">
        <v>23</v>
      </c>
      <c r="H150" s="37"/>
      <c r="I150" s="73"/>
      <c r="J150" s="129">
        <f t="shared" si="35"/>
        <v>0</v>
      </c>
      <c r="K150" s="35">
        <f t="shared" si="30"/>
        <v>0</v>
      </c>
      <c r="L150" s="108"/>
      <c r="N150" s="36">
        <v>23</v>
      </c>
      <c r="O150" s="61">
        <f>Ific!M36-'RGB1'!M418</f>
        <v>-4433.2031282679964</v>
      </c>
      <c r="P150" s="35">
        <f>'Complément Ific Aviq'!C37</f>
        <v>2255.7286100764554</v>
      </c>
      <c r="Q150" s="35">
        <f t="shared" si="31"/>
        <v>2255.7286100764554</v>
      </c>
      <c r="R150" s="35">
        <f t="shared" si="37"/>
        <v>-365.39872770044394</v>
      </c>
      <c r="S150" s="36">
        <v>23</v>
      </c>
      <c r="T150" s="37"/>
      <c r="U150" s="73"/>
      <c r="V150" s="129">
        <f t="shared" si="32"/>
        <v>0</v>
      </c>
      <c r="W150" s="35">
        <f t="shared" si="33"/>
        <v>0</v>
      </c>
      <c r="X150" s="126"/>
      <c r="Z150" s="126"/>
      <c r="AB150" s="135"/>
      <c r="AC150" s="108"/>
      <c r="AD150" s="126"/>
      <c r="AE150" s="126"/>
      <c r="AG150" s="126"/>
      <c r="AI150" s="135"/>
      <c r="AJ150" s="108"/>
      <c r="AK150" s="126"/>
      <c r="AL150" s="126"/>
      <c r="AN150" s="126"/>
      <c r="AP150" s="135"/>
      <c r="AQ150" s="108"/>
      <c r="AR150" s="126"/>
      <c r="AS150" s="126"/>
      <c r="AU150" s="126"/>
    </row>
    <row r="151" spans="2:47" x14ac:dyDescent="0.25">
      <c r="B151" s="36">
        <v>24</v>
      </c>
      <c r="C151" s="61">
        <f>Ific!M37-'RGB1'!M371</f>
        <v>-1512.5253261670005</v>
      </c>
      <c r="D151" s="35">
        <f>'Complément Ific Aviq'!C38</f>
        <v>1864.7257184865737</v>
      </c>
      <c r="E151" s="35">
        <f t="shared" si="34"/>
        <v>1864.7257184865737</v>
      </c>
      <c r="F151" s="35">
        <f t="shared" si="36"/>
        <v>-391.00289158988176</v>
      </c>
      <c r="G151" s="36">
        <v>24</v>
      </c>
      <c r="H151" s="37"/>
      <c r="I151" s="73"/>
      <c r="J151" s="129">
        <f t="shared" si="35"/>
        <v>0</v>
      </c>
      <c r="K151" s="35">
        <f t="shared" si="30"/>
        <v>0</v>
      </c>
      <c r="L151" s="108"/>
      <c r="N151" s="36">
        <v>24</v>
      </c>
      <c r="O151" s="61">
        <f>Ific!M37-'RGB1'!M419</f>
        <v>-5102.3847688383394</v>
      </c>
      <c r="P151" s="35">
        <f>'Complément Ific Aviq'!C38</f>
        <v>1864.7257184865737</v>
      </c>
      <c r="Q151" s="35">
        <f t="shared" si="31"/>
        <v>1864.7257184865737</v>
      </c>
      <c r="R151" s="35">
        <f t="shared" si="37"/>
        <v>-391.00289158988176</v>
      </c>
      <c r="S151" s="36">
        <v>24</v>
      </c>
      <c r="T151" s="37"/>
      <c r="U151" s="73"/>
      <c r="V151" s="129">
        <f t="shared" si="32"/>
        <v>0</v>
      </c>
      <c r="W151" s="35">
        <f t="shared" si="33"/>
        <v>0</v>
      </c>
      <c r="X151" s="126"/>
      <c r="Z151" s="126"/>
      <c r="AB151" s="135"/>
      <c r="AC151" s="108"/>
      <c r="AD151" s="126"/>
      <c r="AE151" s="126"/>
      <c r="AG151" s="126"/>
      <c r="AI151" s="135"/>
      <c r="AJ151" s="108"/>
      <c r="AK151" s="126"/>
      <c r="AL151" s="126"/>
      <c r="AN151" s="126"/>
      <c r="AP151" s="135"/>
      <c r="AQ151" s="108"/>
      <c r="AR151" s="126"/>
      <c r="AS151" s="126"/>
      <c r="AU151" s="126"/>
    </row>
    <row r="152" spans="2:47" x14ac:dyDescent="0.25">
      <c r="B152" s="36">
        <v>25</v>
      </c>
      <c r="C152" s="61">
        <f>Ific!M38-'RGB1'!M372</f>
        <v>-1762.9372488709923</v>
      </c>
      <c r="D152" s="35">
        <f>'Complément Ific Aviq'!C39</f>
        <v>1459.5332758282614</v>
      </c>
      <c r="E152" s="35">
        <f t="shared" si="34"/>
        <v>1459.5332758282614</v>
      </c>
      <c r="F152" s="35">
        <f t="shared" si="36"/>
        <v>-405.1924426583123</v>
      </c>
      <c r="G152" s="36">
        <v>25</v>
      </c>
      <c r="H152" s="37"/>
      <c r="I152" s="73"/>
      <c r="J152" s="129">
        <f t="shared" si="35"/>
        <v>0</v>
      </c>
      <c r="K152" s="35">
        <f t="shared" si="30"/>
        <v>0</v>
      </c>
      <c r="L152" s="108"/>
      <c r="N152" s="36">
        <v>25</v>
      </c>
      <c r="O152" s="61">
        <f>Ific!M38-'RGB1'!M420</f>
        <v>-5785.3169537293143</v>
      </c>
      <c r="P152" s="35">
        <f>'Complément Ific Aviq'!C39</f>
        <v>1459.5332758282614</v>
      </c>
      <c r="Q152" s="35">
        <f t="shared" si="31"/>
        <v>1459.5332758282614</v>
      </c>
      <c r="R152" s="35">
        <f t="shared" si="37"/>
        <v>-405.1924426583123</v>
      </c>
      <c r="S152" s="36">
        <v>25</v>
      </c>
      <c r="T152" s="37"/>
      <c r="U152" s="73"/>
      <c r="V152" s="129">
        <f t="shared" si="32"/>
        <v>0</v>
      </c>
      <c r="W152" s="35">
        <f t="shared" si="33"/>
        <v>0</v>
      </c>
      <c r="X152" s="126"/>
      <c r="Z152" s="126"/>
      <c r="AB152" s="135"/>
      <c r="AC152" s="108"/>
      <c r="AD152" s="126"/>
      <c r="AE152" s="126"/>
      <c r="AG152" s="126"/>
      <c r="AI152" s="135"/>
      <c r="AJ152" s="108"/>
      <c r="AK152" s="126"/>
      <c r="AL152" s="126"/>
      <c r="AN152" s="126"/>
      <c r="AP152" s="135"/>
      <c r="AQ152" s="108"/>
      <c r="AR152" s="126"/>
      <c r="AS152" s="126"/>
      <c r="AU152" s="126"/>
    </row>
    <row r="153" spans="2:47" x14ac:dyDescent="0.25">
      <c r="B153" s="36">
        <v>26</v>
      </c>
      <c r="C153" s="61">
        <f>Ific!M39-'RGB1'!M373</f>
        <v>-1594.130315326358</v>
      </c>
      <c r="D153" s="35">
        <f>'Complément Ific Aviq'!C40</f>
        <v>1040.9208331699724</v>
      </c>
      <c r="E153" s="35">
        <f t="shared" si="34"/>
        <v>1040.9208331699724</v>
      </c>
      <c r="F153" s="35">
        <f t="shared" si="36"/>
        <v>-418.61244265828896</v>
      </c>
      <c r="G153" s="36">
        <v>26</v>
      </c>
      <c r="H153" s="37"/>
      <c r="I153" s="73"/>
      <c r="J153" s="129">
        <f t="shared" si="35"/>
        <v>0</v>
      </c>
      <c r="K153" s="35">
        <f t="shared" si="30"/>
        <v>0</v>
      </c>
      <c r="L153" s="108"/>
      <c r="N153" s="36">
        <v>26</v>
      </c>
      <c r="O153" s="61">
        <f>Ific!M39-'RGB1'!M421</f>
        <v>-5616.5100201846799</v>
      </c>
      <c r="P153" s="35">
        <f>'Complément Ific Aviq'!C40</f>
        <v>1040.9208331699724</v>
      </c>
      <c r="Q153" s="35">
        <f t="shared" si="31"/>
        <v>1040.9208331699724</v>
      </c>
      <c r="R153" s="35">
        <f t="shared" si="37"/>
        <v>-418.61244265828896</v>
      </c>
      <c r="S153" s="36">
        <v>26</v>
      </c>
      <c r="T153" s="37"/>
      <c r="U153" s="73"/>
      <c r="V153" s="129">
        <f t="shared" si="32"/>
        <v>0</v>
      </c>
      <c r="W153" s="35">
        <f t="shared" si="33"/>
        <v>0</v>
      </c>
      <c r="X153" s="126"/>
      <c r="Z153" s="126"/>
      <c r="AB153" s="135"/>
      <c r="AC153" s="108"/>
      <c r="AD153" s="126"/>
      <c r="AE153" s="126"/>
      <c r="AG153" s="126"/>
      <c r="AI153" s="135"/>
      <c r="AJ153" s="108"/>
      <c r="AK153" s="126"/>
      <c r="AL153" s="126"/>
      <c r="AN153" s="126"/>
      <c r="AP153" s="135"/>
      <c r="AQ153" s="108"/>
      <c r="AR153" s="126"/>
      <c r="AS153" s="126"/>
      <c r="AU153" s="126"/>
    </row>
    <row r="154" spans="2:47" x14ac:dyDescent="0.25">
      <c r="B154" s="36">
        <v>27</v>
      </c>
      <c r="C154" s="61">
        <f>Ific!M40-'RGB1'!M374</f>
        <v>-1437.7265109553409</v>
      </c>
      <c r="D154" s="35">
        <f>'Complément Ific Aviq'!C41</f>
        <v>610.39839051166007</v>
      </c>
      <c r="E154" s="35">
        <f t="shared" si="34"/>
        <v>610.39839051166007</v>
      </c>
      <c r="F154" s="35">
        <f t="shared" si="36"/>
        <v>-430.52244265831234</v>
      </c>
      <c r="G154" s="36">
        <v>27</v>
      </c>
      <c r="H154" s="37"/>
      <c r="I154" s="73"/>
      <c r="J154" s="129">
        <f t="shared" si="35"/>
        <v>0</v>
      </c>
      <c r="K154" s="35">
        <f t="shared" si="30"/>
        <v>0</v>
      </c>
      <c r="L154" s="108"/>
      <c r="N154" s="36">
        <v>27</v>
      </c>
      <c r="O154" s="61">
        <f>Ific!M40-'RGB1'!M422</f>
        <v>-5460.1062158136629</v>
      </c>
      <c r="P154" s="35">
        <f>'Complément Ific Aviq'!C41</f>
        <v>610.39839051166007</v>
      </c>
      <c r="Q154" s="35">
        <f t="shared" si="31"/>
        <v>610.39839051166007</v>
      </c>
      <c r="R154" s="35">
        <f t="shared" si="37"/>
        <v>-430.52244265831234</v>
      </c>
      <c r="S154" s="36">
        <v>27</v>
      </c>
      <c r="T154" s="37"/>
      <c r="U154" s="73"/>
      <c r="V154" s="129">
        <f t="shared" si="32"/>
        <v>0</v>
      </c>
      <c r="W154" s="35">
        <f t="shared" si="33"/>
        <v>0</v>
      </c>
      <c r="X154" s="126"/>
      <c r="Z154" s="126"/>
      <c r="AB154" s="135"/>
      <c r="AC154" s="108"/>
      <c r="AD154" s="126"/>
      <c r="AE154" s="126"/>
      <c r="AG154" s="126"/>
      <c r="AI154" s="135"/>
      <c r="AJ154" s="108"/>
      <c r="AK154" s="126"/>
      <c r="AL154" s="126"/>
      <c r="AN154" s="126"/>
      <c r="AP154" s="135"/>
      <c r="AQ154" s="108"/>
      <c r="AR154" s="126"/>
      <c r="AS154" s="126"/>
      <c r="AU154" s="126"/>
    </row>
    <row r="155" spans="2:47" x14ac:dyDescent="0.25">
      <c r="B155" s="36">
        <v>28</v>
      </c>
      <c r="C155" s="61">
        <f>Ific!M41-'RGB1'!M375</f>
        <v>-1292.9657554186851</v>
      </c>
      <c r="D155" s="35">
        <f>'Complément Ific Aviq'!C42</f>
        <v>168.21117231915392</v>
      </c>
      <c r="E155" s="35">
        <f t="shared" si="34"/>
        <v>168.21117231915392</v>
      </c>
      <c r="F155" s="35">
        <f t="shared" si="36"/>
        <v>-442.18721819250618</v>
      </c>
      <c r="G155" s="36">
        <v>28</v>
      </c>
      <c r="H155" s="37"/>
      <c r="I155" s="73"/>
      <c r="J155" s="129">
        <f t="shared" si="35"/>
        <v>0</v>
      </c>
      <c r="K155" s="35">
        <f t="shared" si="30"/>
        <v>0</v>
      </c>
      <c r="L155" s="108"/>
      <c r="N155" s="36">
        <v>28</v>
      </c>
      <c r="O155" s="61">
        <f>Ific!M41-'RGB1'!M423</f>
        <v>-5315.3454602770071</v>
      </c>
      <c r="P155" s="35">
        <f>'Complément Ific Aviq'!C42</f>
        <v>168.21117231915392</v>
      </c>
      <c r="Q155" s="35">
        <f t="shared" si="31"/>
        <v>168.21117231915392</v>
      </c>
      <c r="R155" s="35">
        <f t="shared" si="37"/>
        <v>-442.18721819250618</v>
      </c>
      <c r="S155" s="36">
        <v>28</v>
      </c>
      <c r="T155" s="37"/>
      <c r="U155" s="73"/>
      <c r="V155" s="129">
        <f t="shared" si="32"/>
        <v>0</v>
      </c>
      <c r="W155" s="35">
        <f t="shared" si="33"/>
        <v>0</v>
      </c>
      <c r="X155" s="126"/>
      <c r="Z155" s="126"/>
      <c r="AB155" s="135"/>
      <c r="AC155" s="108"/>
      <c r="AD155" s="126"/>
      <c r="AE155" s="126"/>
      <c r="AG155" s="126"/>
      <c r="AI155" s="135"/>
      <c r="AJ155" s="108"/>
      <c r="AK155" s="126"/>
      <c r="AL155" s="126"/>
      <c r="AN155" s="126"/>
      <c r="AP155" s="135"/>
      <c r="AQ155" s="108"/>
      <c r="AR155" s="126"/>
      <c r="AS155" s="126"/>
      <c r="AU155" s="126"/>
    </row>
    <row r="156" spans="2:47" x14ac:dyDescent="0.25">
      <c r="B156" s="36">
        <v>29</v>
      </c>
      <c r="C156" s="61">
        <f>Ific!M42-'RGB1'!M376</f>
        <v>-1158.2587898250349</v>
      </c>
      <c r="D156" s="35">
        <f>'Complément Ific Aviq'!C43</f>
        <v>0</v>
      </c>
      <c r="E156" s="35">
        <f t="shared" si="34"/>
        <v>0</v>
      </c>
      <c r="F156" s="35">
        <f t="shared" si="36"/>
        <v>-168.21117231915392</v>
      </c>
      <c r="G156" s="36">
        <v>29</v>
      </c>
      <c r="H156" s="37"/>
      <c r="I156" s="73"/>
      <c r="J156" s="129">
        <f t="shared" si="35"/>
        <v>0</v>
      </c>
      <c r="K156" s="35">
        <f t="shared" si="30"/>
        <v>0</v>
      </c>
      <c r="L156" s="108"/>
      <c r="N156" s="36">
        <v>29</v>
      </c>
      <c r="O156" s="61">
        <f>Ific!M42-'RGB1'!M424</f>
        <v>-5180.6384946833568</v>
      </c>
      <c r="P156" s="35">
        <f>'Complément Ific Aviq'!C43</f>
        <v>0</v>
      </c>
      <c r="Q156" s="35">
        <f t="shared" si="31"/>
        <v>0</v>
      </c>
      <c r="R156" s="35">
        <f t="shared" si="37"/>
        <v>-168.21117231915392</v>
      </c>
      <c r="S156" s="36">
        <v>29</v>
      </c>
      <c r="T156" s="37"/>
      <c r="U156" s="73"/>
      <c r="V156" s="129">
        <f t="shared" si="32"/>
        <v>0</v>
      </c>
      <c r="W156" s="35">
        <f t="shared" si="33"/>
        <v>0</v>
      </c>
      <c r="X156" s="126"/>
      <c r="Z156" s="126"/>
      <c r="AB156" s="135"/>
      <c r="AC156" s="108"/>
      <c r="AD156" s="126"/>
      <c r="AE156" s="126"/>
      <c r="AG156" s="126"/>
      <c r="AI156" s="135"/>
      <c r="AJ156" s="108"/>
      <c r="AK156" s="126"/>
      <c r="AL156" s="126"/>
      <c r="AN156" s="126"/>
      <c r="AP156" s="135"/>
      <c r="AQ156" s="108"/>
      <c r="AR156" s="126"/>
      <c r="AS156" s="126"/>
      <c r="AU156" s="126"/>
    </row>
    <row r="157" spans="2:47" x14ac:dyDescent="0.25">
      <c r="B157" s="36">
        <v>30</v>
      </c>
      <c r="C157" s="61">
        <f>Ific!M43-'RGB1'!M377</f>
        <v>-1033.8129088123387</v>
      </c>
      <c r="D157" s="35">
        <f>'Complément Ific Aviq'!C44</f>
        <v>0</v>
      </c>
      <c r="E157" s="35">
        <f t="shared" si="34"/>
        <v>0</v>
      </c>
      <c r="F157" s="35">
        <f t="shared" si="36"/>
        <v>0</v>
      </c>
      <c r="G157" s="36">
        <v>30</v>
      </c>
      <c r="H157" s="37"/>
      <c r="I157" s="73"/>
      <c r="J157" s="129">
        <f t="shared" si="35"/>
        <v>0</v>
      </c>
      <c r="K157" s="35">
        <f t="shared" si="30"/>
        <v>0</v>
      </c>
      <c r="L157" s="108"/>
      <c r="N157" s="36">
        <v>30</v>
      </c>
      <c r="O157" s="61">
        <f>Ific!M43-'RGB1'!M425</f>
        <v>-5056.1926136706606</v>
      </c>
      <c r="P157" s="35">
        <f>'Complément Ific Aviq'!C44</f>
        <v>0</v>
      </c>
      <c r="Q157" s="35">
        <f t="shared" si="31"/>
        <v>0</v>
      </c>
      <c r="R157" s="35">
        <f t="shared" si="37"/>
        <v>0</v>
      </c>
      <c r="S157" s="36">
        <v>30</v>
      </c>
      <c r="T157" s="37"/>
      <c r="U157" s="73"/>
      <c r="V157" s="129">
        <f t="shared" si="32"/>
        <v>0</v>
      </c>
      <c r="W157" s="35">
        <f t="shared" si="33"/>
        <v>0</v>
      </c>
      <c r="X157" s="126"/>
      <c r="Z157" s="126"/>
      <c r="AB157" s="135"/>
      <c r="AC157" s="108"/>
      <c r="AD157" s="126"/>
      <c r="AE157" s="126"/>
      <c r="AG157" s="126"/>
      <c r="AI157" s="135"/>
      <c r="AJ157" s="108"/>
      <c r="AK157" s="126"/>
      <c r="AL157" s="126"/>
      <c r="AN157" s="126"/>
      <c r="AP157" s="135"/>
      <c r="AQ157" s="108"/>
      <c r="AR157" s="126"/>
      <c r="AS157" s="126"/>
      <c r="AU157" s="126"/>
    </row>
    <row r="158" spans="2:47" x14ac:dyDescent="0.25">
      <c r="B158" s="36">
        <v>31</v>
      </c>
      <c r="C158" s="61">
        <f>Ific!M44-'RGB1'!M378</f>
        <v>-918.24614812734944</v>
      </c>
      <c r="D158" s="35">
        <f>'Complément Ific Aviq'!C45</f>
        <v>0</v>
      </c>
      <c r="E158" s="35">
        <f t="shared" si="34"/>
        <v>0</v>
      </c>
      <c r="F158" s="35">
        <f t="shared" si="36"/>
        <v>0</v>
      </c>
      <c r="G158" s="36">
        <v>31</v>
      </c>
      <c r="H158" s="37"/>
      <c r="I158" s="73"/>
      <c r="J158" s="129">
        <f t="shared" si="35"/>
        <v>0</v>
      </c>
      <c r="K158" s="35">
        <f t="shared" si="30"/>
        <v>0</v>
      </c>
      <c r="L158" s="108"/>
      <c r="N158" s="36">
        <v>31</v>
      </c>
      <c r="O158" s="61">
        <f>Ific!M44-'RGB1'!M426</f>
        <v>-4940.6258529856714</v>
      </c>
      <c r="P158" s="35">
        <f>'Complément Ific Aviq'!C45</f>
        <v>0</v>
      </c>
      <c r="Q158" s="35">
        <f t="shared" si="31"/>
        <v>0</v>
      </c>
      <c r="R158" s="35">
        <f t="shared" si="37"/>
        <v>0</v>
      </c>
      <c r="S158" s="36">
        <v>31</v>
      </c>
      <c r="T158" s="37"/>
      <c r="U158" s="73"/>
      <c r="V158" s="129">
        <f t="shared" si="32"/>
        <v>0</v>
      </c>
      <c r="W158" s="35">
        <f t="shared" si="33"/>
        <v>0</v>
      </c>
      <c r="X158" s="126"/>
      <c r="Z158" s="126"/>
      <c r="AB158" s="135"/>
      <c r="AC158" s="108"/>
      <c r="AD158" s="126"/>
      <c r="AE158" s="126"/>
      <c r="AG158" s="126"/>
      <c r="AI158" s="135"/>
      <c r="AJ158" s="108"/>
      <c r="AK158" s="126"/>
      <c r="AL158" s="126"/>
      <c r="AN158" s="126"/>
      <c r="AP158" s="135"/>
      <c r="AQ158" s="108"/>
      <c r="AR158" s="126"/>
      <c r="AS158" s="126"/>
      <c r="AU158" s="126"/>
    </row>
    <row r="159" spans="2:47" x14ac:dyDescent="0.25">
      <c r="B159" s="36">
        <v>32</v>
      </c>
      <c r="C159" s="61">
        <f>Ific!M45-'RGB1'!M379</f>
        <v>-811.55850776999432</v>
      </c>
      <c r="D159" s="35">
        <f>'Complément Ific Aviq'!C46</f>
        <v>56.228729660847094</v>
      </c>
      <c r="E159" s="35">
        <f t="shared" si="34"/>
        <v>56.228729660847094</v>
      </c>
      <c r="F159" s="35">
        <f t="shared" si="36"/>
        <v>56.228729660847094</v>
      </c>
      <c r="G159" s="36">
        <v>32</v>
      </c>
      <c r="H159" s="37"/>
      <c r="I159" s="73"/>
      <c r="J159" s="129">
        <f t="shared" si="35"/>
        <v>0</v>
      </c>
      <c r="K159" s="35">
        <f t="shared" si="30"/>
        <v>0</v>
      </c>
      <c r="L159" s="108"/>
      <c r="N159" s="36">
        <v>32</v>
      </c>
      <c r="O159" s="61">
        <f>Ific!M45-'RGB1'!M427</f>
        <v>-4833.9382126283163</v>
      </c>
      <c r="P159" s="35">
        <f>'Complément Ific Aviq'!C46</f>
        <v>56.228729660847094</v>
      </c>
      <c r="Q159" s="35">
        <f t="shared" si="31"/>
        <v>56.228729660847094</v>
      </c>
      <c r="R159" s="35">
        <f t="shared" si="37"/>
        <v>56.228729660847094</v>
      </c>
      <c r="S159" s="36">
        <v>32</v>
      </c>
      <c r="T159" s="37"/>
      <c r="U159" s="73"/>
      <c r="V159" s="129">
        <f t="shared" si="32"/>
        <v>0</v>
      </c>
      <c r="W159" s="35">
        <f t="shared" si="33"/>
        <v>0</v>
      </c>
      <c r="X159" s="126"/>
      <c r="Z159" s="126"/>
      <c r="AB159" s="135"/>
      <c r="AC159" s="108"/>
      <c r="AD159" s="126"/>
      <c r="AE159" s="126"/>
      <c r="AG159" s="126"/>
      <c r="AI159" s="135"/>
      <c r="AJ159" s="108"/>
      <c r="AK159" s="126"/>
      <c r="AL159" s="126"/>
      <c r="AN159" s="126"/>
      <c r="AP159" s="135"/>
      <c r="AQ159" s="108"/>
      <c r="AR159" s="126"/>
      <c r="AS159" s="126"/>
      <c r="AU159" s="126"/>
    </row>
    <row r="160" spans="2:47" x14ac:dyDescent="0.25">
      <c r="B160" s="36">
        <v>33</v>
      </c>
      <c r="C160" s="61">
        <f>Ific!M46-'RGB1'!M380</f>
        <v>-712.33347438064811</v>
      </c>
      <c r="D160" s="35">
        <f>'Complément Ific Aviq'!C47</f>
        <v>153.12872966085126</v>
      </c>
      <c r="E160" s="35">
        <f t="shared" si="34"/>
        <v>153.12872966085126</v>
      </c>
      <c r="F160" s="35">
        <f t="shared" si="36"/>
        <v>96.900000000004169</v>
      </c>
      <c r="G160" s="36">
        <v>33</v>
      </c>
      <c r="H160" s="37"/>
      <c r="I160" s="73"/>
      <c r="J160" s="129">
        <f t="shared" si="35"/>
        <v>0</v>
      </c>
      <c r="K160" s="35">
        <f t="shared" si="30"/>
        <v>0</v>
      </c>
      <c r="L160" s="108"/>
      <c r="N160" s="36">
        <v>33</v>
      </c>
      <c r="O160" s="61">
        <f>Ific!M46-'RGB1'!M428</f>
        <v>-4734.71317923897</v>
      </c>
      <c r="P160" s="35">
        <f>'Complément Ific Aviq'!C47</f>
        <v>153.12872966085126</v>
      </c>
      <c r="Q160" s="35">
        <f t="shared" si="31"/>
        <v>153.12872966085126</v>
      </c>
      <c r="R160" s="35">
        <f t="shared" si="37"/>
        <v>96.900000000004169</v>
      </c>
      <c r="S160" s="36">
        <v>33</v>
      </c>
      <c r="T160" s="37"/>
      <c r="U160" s="73"/>
      <c r="V160" s="129">
        <f t="shared" si="32"/>
        <v>0</v>
      </c>
      <c r="W160" s="35">
        <f t="shared" si="33"/>
        <v>0</v>
      </c>
      <c r="X160" s="126"/>
      <c r="Z160" s="126"/>
      <c r="AB160" s="135"/>
      <c r="AC160" s="108"/>
      <c r="AD160" s="126"/>
      <c r="AE160" s="126"/>
      <c r="AG160" s="126"/>
      <c r="AI160" s="135"/>
      <c r="AJ160" s="108"/>
      <c r="AK160" s="126"/>
      <c r="AL160" s="126"/>
      <c r="AN160" s="126"/>
      <c r="AP160" s="135"/>
      <c r="AQ160" s="108"/>
      <c r="AR160" s="126"/>
      <c r="AS160" s="126"/>
      <c r="AU160" s="126"/>
    </row>
    <row r="161" spans="1:54" x14ac:dyDescent="0.25">
      <c r="B161" s="36">
        <v>34</v>
      </c>
      <c r="C161" s="61">
        <f>Ific!M47-'RGB1'!M381</f>
        <v>-620.57104795935447</v>
      </c>
      <c r="D161" s="35">
        <f>'Complément Ific Aviq'!C48</f>
        <v>243.42872966084818</v>
      </c>
      <c r="E161" s="35">
        <f t="shared" si="34"/>
        <v>243.42872966084818</v>
      </c>
      <c r="F161" s="35">
        <f t="shared" si="36"/>
        <v>90.299999999996913</v>
      </c>
      <c r="G161" s="36">
        <v>34</v>
      </c>
      <c r="H161" s="37"/>
      <c r="I161" s="73"/>
      <c r="J161" s="129">
        <f t="shared" si="35"/>
        <v>0</v>
      </c>
      <c r="K161" s="35">
        <f t="shared" si="30"/>
        <v>0</v>
      </c>
      <c r="L161" s="108"/>
      <c r="N161" s="36">
        <v>34</v>
      </c>
      <c r="O161" s="61">
        <f>Ific!M47-'RGB1'!M429</f>
        <v>-4642.9507528176764</v>
      </c>
      <c r="P161" s="35">
        <f>'Complément Ific Aviq'!C48</f>
        <v>243.42872966084818</v>
      </c>
      <c r="Q161" s="35">
        <f t="shared" si="31"/>
        <v>243.42872966084818</v>
      </c>
      <c r="R161" s="35">
        <f t="shared" si="37"/>
        <v>90.299999999996913</v>
      </c>
      <c r="S161" s="36">
        <v>34</v>
      </c>
      <c r="T161" s="37"/>
      <c r="U161" s="73"/>
      <c r="V161" s="129">
        <f t="shared" si="32"/>
        <v>0</v>
      </c>
      <c r="W161" s="35">
        <f t="shared" si="33"/>
        <v>0</v>
      </c>
      <c r="X161" s="126"/>
      <c r="Z161" s="126"/>
      <c r="AB161" s="135"/>
      <c r="AC161" s="108"/>
      <c r="AD161" s="126"/>
      <c r="AE161" s="126"/>
      <c r="AG161" s="126"/>
      <c r="AI161" s="135"/>
      <c r="AJ161" s="108"/>
      <c r="AK161" s="126"/>
      <c r="AL161" s="126"/>
      <c r="AN161" s="126"/>
      <c r="AP161" s="135"/>
      <c r="AQ161" s="108"/>
      <c r="AR161" s="126"/>
      <c r="AS161" s="126"/>
      <c r="AU161" s="126"/>
    </row>
    <row r="162" spans="1:54" x14ac:dyDescent="0.25">
      <c r="B162" s="36">
        <v>35</v>
      </c>
      <c r="C162" s="61">
        <f>Ific!M48-'RGB1'!M382</f>
        <v>-535.61479548567149</v>
      </c>
      <c r="D162" s="35">
        <f>'Complément Ific Aviq'!C49</f>
        <v>326.63872966085171</v>
      </c>
      <c r="E162" s="35">
        <f t="shared" si="34"/>
        <v>326.63872966085171</v>
      </c>
      <c r="F162" s="35">
        <f t="shared" si="36"/>
        <v>83.210000000003532</v>
      </c>
      <c r="G162" s="36">
        <v>35</v>
      </c>
      <c r="H162" s="37"/>
      <c r="I162" s="73"/>
      <c r="J162" s="129">
        <f>E162*(H162+I162)</f>
        <v>0</v>
      </c>
      <c r="K162" s="35">
        <f t="shared" si="30"/>
        <v>0</v>
      </c>
      <c r="L162" s="108"/>
      <c r="N162" s="36">
        <v>35</v>
      </c>
      <c r="O162" s="61">
        <f>Ific!M48-'RGB1'!M430</f>
        <v>-4557.9945003439934</v>
      </c>
      <c r="P162" s="35">
        <f>'Complément Ific Aviq'!C49</f>
        <v>326.63872966085171</v>
      </c>
      <c r="Q162" s="35">
        <f t="shared" si="31"/>
        <v>326.63872966085171</v>
      </c>
      <c r="R162" s="35">
        <f t="shared" si="37"/>
        <v>83.210000000003532</v>
      </c>
      <c r="S162" s="36">
        <v>35</v>
      </c>
      <c r="T162" s="37"/>
      <c r="U162" s="73"/>
      <c r="V162" s="129">
        <f t="shared" si="32"/>
        <v>0</v>
      </c>
      <c r="W162" s="35">
        <f t="shared" si="33"/>
        <v>0</v>
      </c>
      <c r="X162" s="126"/>
      <c r="Z162" s="126"/>
      <c r="AB162" s="135"/>
      <c r="AC162" s="108"/>
      <c r="AD162" s="126"/>
      <c r="AE162" s="126"/>
      <c r="AG162" s="126"/>
      <c r="AI162" s="135"/>
      <c r="AJ162" s="108"/>
      <c r="AK162" s="126"/>
      <c r="AL162" s="126"/>
      <c r="AN162" s="126"/>
      <c r="AP162" s="135"/>
      <c r="AQ162" s="108"/>
      <c r="AR162" s="126"/>
      <c r="AS162" s="126"/>
      <c r="AU162" s="126"/>
    </row>
    <row r="163" spans="1:54" x14ac:dyDescent="0.25">
      <c r="B163" s="38" t="s">
        <v>40</v>
      </c>
      <c r="C163" s="61">
        <f>SUM(C127:C162)</f>
        <v>11864.467064451499</v>
      </c>
      <c r="D163" s="61">
        <f>SUM(D127:D162)</f>
        <v>88695.892579886277</v>
      </c>
      <c r="E163" s="32">
        <f>SUM(E127:E162)</f>
        <v>58157.806287799627</v>
      </c>
      <c r="F163" s="32">
        <f>SUM(F127:F162)</f>
        <v>-607.97627707847562</v>
      </c>
      <c r="G163" s="32"/>
      <c r="H163" s="32">
        <f t="shared" ref="H163:K163" si="38">SUM(H127:H162)</f>
        <v>0</v>
      </c>
      <c r="I163" s="32">
        <f t="shared" si="38"/>
        <v>0</v>
      </c>
      <c r="J163" s="32">
        <f t="shared" si="38"/>
        <v>0</v>
      </c>
      <c r="K163" s="61">
        <f t="shared" si="38"/>
        <v>0</v>
      </c>
      <c r="L163" s="108"/>
      <c r="N163" s="38" t="s">
        <v>40</v>
      </c>
      <c r="O163" s="61">
        <f>SUM(O127:O162)</f>
        <v>-80647.254723561375</v>
      </c>
      <c r="P163" s="61">
        <f>SUM(P127:P162)</f>
        <v>88695.892579886277</v>
      </c>
      <c r="Q163" s="61">
        <f>SUM(Q127:Q162)</f>
        <v>80520.05520163523</v>
      </c>
      <c r="R163" s="32">
        <f>SUM(R127:R162)</f>
        <v>-2505.7455906871573</v>
      </c>
      <c r="S163" s="32"/>
      <c r="T163" s="180">
        <f t="shared" ref="T163:W163" si="39">SUM(T127:T162)</f>
        <v>0</v>
      </c>
      <c r="U163" s="180">
        <f t="shared" si="39"/>
        <v>0</v>
      </c>
      <c r="V163" s="181">
        <f t="shared" si="39"/>
        <v>0</v>
      </c>
      <c r="W163" s="61">
        <f t="shared" si="39"/>
        <v>0</v>
      </c>
      <c r="X163" s="108"/>
      <c r="Y163" s="108"/>
      <c r="Z163" s="108"/>
      <c r="AB163" s="125"/>
      <c r="AC163" s="126"/>
      <c r="AD163" s="126"/>
      <c r="AE163" s="126"/>
      <c r="AF163" s="126"/>
      <c r="AG163" s="126"/>
      <c r="AI163" s="125"/>
      <c r="AJ163" s="108"/>
      <c r="AK163" s="108"/>
      <c r="AL163" s="108"/>
      <c r="AM163" s="108"/>
      <c r="AN163" s="108"/>
      <c r="AP163" s="125"/>
      <c r="AQ163" s="136"/>
      <c r="AR163" s="136"/>
      <c r="AS163" s="126"/>
      <c r="AT163" s="136"/>
      <c r="AU163" s="136"/>
    </row>
    <row r="164" spans="1:54" x14ac:dyDescent="0.25">
      <c r="A164" s="33" t="s">
        <v>111</v>
      </c>
      <c r="C164" s="62">
        <f>COUNTIFS(C127:C162,"&lt;0")</f>
        <v>23</v>
      </c>
      <c r="E164" s="39">
        <f>COUNTIFS(E127:E162,"&lt;0")</f>
        <v>4</v>
      </c>
      <c r="F164" s="39"/>
      <c r="G164" s="39"/>
      <c r="L164" s="62"/>
      <c r="M164" s="33" t="s">
        <v>111</v>
      </c>
      <c r="N164" s="31"/>
      <c r="O164" s="62">
        <f>COUNTIFS(O127:O162,"&lt;0")</f>
        <v>24</v>
      </c>
      <c r="Q164" s="39">
        <f>COUNTIFS(Q127:Q162,"&lt;0")</f>
        <v>0</v>
      </c>
      <c r="R164" s="39"/>
      <c r="S164" s="39"/>
      <c r="T164" s="182"/>
      <c r="U164" s="182"/>
      <c r="V164" s="182"/>
      <c r="W164" s="175"/>
      <c r="X164" s="39"/>
      <c r="AC164" s="62"/>
      <c r="AD164" s="34"/>
      <c r="AE164" s="39"/>
      <c r="AJ164" s="62"/>
      <c r="AK164" s="34"/>
      <c r="AL164" s="39"/>
      <c r="AQ164" s="62"/>
      <c r="AS164" s="39"/>
    </row>
    <row r="165" spans="1:54" x14ac:dyDescent="0.25">
      <c r="C165" s="39"/>
      <c r="E165" s="110" t="s">
        <v>127</v>
      </c>
      <c r="F165" s="172"/>
      <c r="G165" s="172"/>
      <c r="H165" s="53"/>
      <c r="I165" s="52"/>
      <c r="J165" s="169">
        <f>IF((H163+I163)=0,0,(SUMPRODUCT(B127:B162,H127:H162)+SUMPRODUCT(B127:B162,I127:I162))/(H163+I163))</f>
        <v>0</v>
      </c>
      <c r="K165" s="128"/>
      <c r="N165" s="31"/>
      <c r="O165" s="39"/>
      <c r="Q165" s="110" t="s">
        <v>127</v>
      </c>
      <c r="R165" s="172"/>
      <c r="S165" s="172"/>
      <c r="T165" s="168"/>
      <c r="U165" s="167"/>
      <c r="V165" s="169">
        <f>IF((T163+U163)=0,0,(SUMPRODUCT(N127:N162,T127:T162)+SUMPRODUCT(N127:N162,U127:U162))/(T163+U163))</f>
        <v>0</v>
      </c>
      <c r="W165" s="128"/>
      <c r="X165" s="127"/>
      <c r="Z165" s="128"/>
      <c r="AE165" s="127"/>
      <c r="AG165" s="128"/>
      <c r="AL165" s="127"/>
      <c r="AN165" s="128"/>
      <c r="AS165" s="127"/>
      <c r="AU165" s="128"/>
      <c r="AZ165" s="127"/>
      <c r="BB165" s="128"/>
    </row>
    <row r="166" spans="1:54" x14ac:dyDescent="0.25">
      <c r="C166" s="39"/>
      <c r="E166" s="127"/>
      <c r="F166" s="127"/>
      <c r="G166" s="127"/>
      <c r="J166" s="128"/>
      <c r="K166" s="128"/>
      <c r="N166" s="31"/>
      <c r="O166" s="39"/>
      <c r="Q166" s="127"/>
      <c r="R166" s="127"/>
      <c r="S166" s="127"/>
      <c r="V166" s="128"/>
      <c r="W166" s="128"/>
      <c r="X166" s="127"/>
      <c r="Z166" s="128"/>
      <c r="AE166" s="127"/>
      <c r="AG166" s="128"/>
      <c r="AL166" s="127"/>
      <c r="AN166" s="128"/>
      <c r="AS166" s="127"/>
      <c r="AU166" s="128"/>
      <c r="AZ166" s="127"/>
      <c r="BB166" s="128"/>
    </row>
    <row r="167" spans="1:54" x14ac:dyDescent="0.25">
      <c r="C167" s="39"/>
      <c r="E167" s="127"/>
      <c r="F167" s="127"/>
      <c r="G167" s="127"/>
      <c r="H167" s="50" t="s">
        <v>168</v>
      </c>
      <c r="I167" s="50"/>
      <c r="J167" s="170">
        <f>SUMPRODUCT(F128:F162,I128:I162)</f>
        <v>0</v>
      </c>
      <c r="K167" s="174"/>
      <c r="N167" s="31"/>
      <c r="O167" s="39"/>
      <c r="Q167" s="127"/>
      <c r="R167" s="127"/>
      <c r="S167" s="127"/>
      <c r="T167" s="50" t="s">
        <v>168</v>
      </c>
      <c r="U167" s="50"/>
      <c r="V167" s="170">
        <f>SUMPRODUCT(R128:R162,U128:U162)</f>
        <v>0</v>
      </c>
      <c r="W167" s="174"/>
      <c r="X167" s="127"/>
      <c r="Z167" s="128"/>
      <c r="AE167" s="127"/>
      <c r="AG167" s="128"/>
      <c r="AL167" s="127"/>
      <c r="AN167" s="128"/>
      <c r="AS167" s="127"/>
      <c r="AU167" s="128"/>
      <c r="AZ167" s="127"/>
      <c r="BB167" s="128"/>
    </row>
    <row r="168" spans="1:54" x14ac:dyDescent="0.25">
      <c r="C168" s="108"/>
      <c r="L168" s="108"/>
      <c r="N168" s="39"/>
      <c r="V168" s="108"/>
      <c r="X168" s="39"/>
      <c r="AC168" s="108"/>
      <c r="AE168" s="39"/>
      <c r="AJ168" s="108"/>
      <c r="AL168" s="39"/>
    </row>
    <row r="169" spans="1:54" x14ac:dyDescent="0.25">
      <c r="A169" s="31"/>
      <c r="C169" s="108"/>
      <c r="E169" s="39"/>
      <c r="F169" s="39"/>
      <c r="G169" s="39"/>
      <c r="M169" s="39"/>
      <c r="T169" s="108"/>
      <c r="U169" s="108"/>
      <c r="W169" s="39"/>
      <c r="AB169" s="108"/>
      <c r="AD169" s="39"/>
      <c r="AI169" s="108"/>
      <c r="AK169" s="39"/>
    </row>
    <row r="170" spans="1:54" x14ac:dyDescent="0.25">
      <c r="A170" s="193" t="str">
        <f>A9</f>
        <v>4. L'échelle D3.1 est mentionnée, car appliquée par quelques PO publics (cas particulier)</v>
      </c>
      <c r="C170" s="108"/>
      <c r="E170" s="39"/>
      <c r="F170" s="39"/>
      <c r="G170" s="39"/>
      <c r="M170" s="193" t="str">
        <f>A10</f>
        <v>5. L'échelle D1 est reprise mais n'est  en principe plus appliquée (situation atypique)</v>
      </c>
      <c r="N170" s="177"/>
      <c r="O170" s="177"/>
      <c r="P170" s="178"/>
      <c r="Q170" s="178"/>
      <c r="R170" s="178"/>
      <c r="S170" s="178"/>
      <c r="T170" s="178"/>
      <c r="U170" s="178"/>
      <c r="V170" s="178"/>
      <c r="W170" s="178"/>
      <c r="AB170" s="108"/>
      <c r="AD170" s="39"/>
      <c r="AI170" s="108"/>
      <c r="AK170" s="39"/>
    </row>
    <row r="171" spans="1:54" x14ac:dyDescent="0.25">
      <c r="A171" s="34" t="str">
        <f>A27</f>
        <v>Index janvier 2024</v>
      </c>
      <c r="C171" s="108"/>
      <c r="E171" s="39"/>
      <c r="F171" s="39"/>
      <c r="G171" s="39"/>
      <c r="L171" s="130"/>
      <c r="M171" s="34" t="str">
        <f>A27</f>
        <v>Index janvier 2024</v>
      </c>
      <c r="N171" s="31"/>
      <c r="O171" s="96"/>
      <c r="X171" s="34"/>
      <c r="Y171" s="131"/>
    </row>
    <row r="172" spans="1:54" x14ac:dyDescent="0.25">
      <c r="B172" s="195" t="s">
        <v>156</v>
      </c>
      <c r="C172" s="196"/>
      <c r="D172" s="197" t="s">
        <v>152</v>
      </c>
      <c r="E172" s="198">
        <f>E77</f>
        <v>11</v>
      </c>
      <c r="F172" s="198"/>
      <c r="G172" s="198"/>
      <c r="H172" s="179" t="s">
        <v>85</v>
      </c>
      <c r="I172" s="179" t="s">
        <v>85</v>
      </c>
      <c r="J172" s="176" t="s">
        <v>109</v>
      </c>
      <c r="K172" s="176" t="s">
        <v>109</v>
      </c>
      <c r="L172" s="132"/>
      <c r="N172" s="195" t="s">
        <v>157</v>
      </c>
      <c r="O172" s="196"/>
      <c r="P172" s="197" t="str">
        <f>N173</f>
        <v>D1</v>
      </c>
      <c r="Q172" s="198">
        <f>E77</f>
        <v>11</v>
      </c>
      <c r="R172" s="198"/>
      <c r="S172" s="198"/>
      <c r="T172" s="179" t="s">
        <v>85</v>
      </c>
      <c r="U172" s="179" t="s">
        <v>85</v>
      </c>
      <c r="V172" s="176" t="s">
        <v>109</v>
      </c>
      <c r="W172" s="176" t="s">
        <v>109</v>
      </c>
      <c r="X172" s="131"/>
      <c r="Y172" s="131"/>
      <c r="Z172" s="131"/>
    </row>
    <row r="173" spans="1:54" x14ac:dyDescent="0.25">
      <c r="A173" s="202"/>
      <c r="B173" s="205" t="s">
        <v>152</v>
      </c>
      <c r="C173" s="84" t="s">
        <v>36</v>
      </c>
      <c r="D173" s="85" t="s">
        <v>90</v>
      </c>
      <c r="E173" s="85" t="s">
        <v>114</v>
      </c>
      <c r="F173" s="85" t="s">
        <v>169</v>
      </c>
      <c r="G173" s="85"/>
      <c r="H173" s="83" t="s">
        <v>41</v>
      </c>
      <c r="I173" s="83" t="s">
        <v>41</v>
      </c>
      <c r="J173" s="137" t="s">
        <v>39</v>
      </c>
      <c r="K173" s="85" t="s">
        <v>167</v>
      </c>
      <c r="L173" s="132"/>
      <c r="M173" s="203"/>
      <c r="N173" s="205" t="s">
        <v>151</v>
      </c>
      <c r="O173" s="84" t="s">
        <v>36</v>
      </c>
      <c r="P173" s="85" t="s">
        <v>90</v>
      </c>
      <c r="Q173" s="85" t="s">
        <v>114</v>
      </c>
      <c r="R173" s="85" t="s">
        <v>169</v>
      </c>
      <c r="S173" s="85"/>
      <c r="T173" s="83" t="s">
        <v>41</v>
      </c>
      <c r="U173" s="83" t="s">
        <v>41</v>
      </c>
      <c r="V173" s="137" t="s">
        <v>39</v>
      </c>
      <c r="W173" s="85" t="s">
        <v>167</v>
      </c>
      <c r="X173" s="131"/>
      <c r="Y173" s="131"/>
      <c r="Z173" s="131"/>
    </row>
    <row r="174" spans="1:54" x14ac:dyDescent="0.25">
      <c r="A174" s="203"/>
      <c r="B174" s="200">
        <v>2013</v>
      </c>
      <c r="C174" s="84" t="s">
        <v>36</v>
      </c>
      <c r="D174" s="86" t="s">
        <v>37</v>
      </c>
      <c r="E174" s="86" t="s">
        <v>113</v>
      </c>
      <c r="F174" s="86" t="s">
        <v>170</v>
      </c>
      <c r="G174" s="86"/>
      <c r="H174" s="82" t="s">
        <v>86</v>
      </c>
      <c r="I174" s="82" t="s">
        <v>164</v>
      </c>
      <c r="J174" s="138"/>
      <c r="K174" s="86" t="s">
        <v>171</v>
      </c>
      <c r="L174" s="108"/>
      <c r="M174" s="203"/>
      <c r="N174" s="200">
        <v>2004</v>
      </c>
      <c r="O174" s="84" t="s">
        <v>36</v>
      </c>
      <c r="P174" s="86" t="s">
        <v>37</v>
      </c>
      <c r="Q174" s="86" t="s">
        <v>113</v>
      </c>
      <c r="R174" s="86" t="s">
        <v>170</v>
      </c>
      <c r="S174" s="86"/>
      <c r="T174" s="82" t="s">
        <v>86</v>
      </c>
      <c r="U174" s="82" t="s">
        <v>164</v>
      </c>
      <c r="V174" s="138"/>
      <c r="W174" s="86" t="s">
        <v>171</v>
      </c>
      <c r="X174" s="126"/>
      <c r="Z174" s="126"/>
    </row>
    <row r="175" spans="1:54" x14ac:dyDescent="0.25">
      <c r="A175" s="203"/>
      <c r="B175" s="204" t="s">
        <v>62</v>
      </c>
      <c r="C175" s="61">
        <f>Ific!M13-'RGB1'!M443</f>
        <v>-3325.1896049190036</v>
      </c>
      <c r="D175" s="35">
        <f>'Complément Ific Aviq'!C14</f>
        <v>3548.38</v>
      </c>
      <c r="E175" s="35">
        <f t="shared" ref="E175" si="40">IF(C175&lt;0,D175,$D175-C175)</f>
        <v>3548.38</v>
      </c>
      <c r="F175" s="173"/>
      <c r="G175" s="36" t="s">
        <v>62</v>
      </c>
      <c r="H175" s="37"/>
      <c r="I175" s="73"/>
      <c r="J175" s="129">
        <f t="shared" ref="J175:J210" si="41">E175*(H175+I175)</f>
        <v>0</v>
      </c>
      <c r="K175" s="35">
        <f t="shared" ref="K175:K210" si="42">D175*(H175+I175)</f>
        <v>0</v>
      </c>
      <c r="L175" s="108"/>
      <c r="M175" s="203"/>
      <c r="N175" s="201">
        <v>0</v>
      </c>
      <c r="O175" s="61">
        <f>Ific!M13-'RGB1'!M155</f>
        <v>5540.6796876166627</v>
      </c>
      <c r="P175" s="35">
        <f>'Complément Ific Aviq'!C14</f>
        <v>3548.38</v>
      </c>
      <c r="Q175" s="35">
        <f t="shared" ref="Q175:Q210" si="43">IF(O175&lt;0,P175,$P175-O175)</f>
        <v>-1992.2996876166626</v>
      </c>
      <c r="R175" s="173"/>
      <c r="S175" s="36" t="s">
        <v>62</v>
      </c>
      <c r="T175" s="37"/>
      <c r="U175" s="73"/>
      <c r="V175" s="129">
        <f t="shared" ref="V175:V210" si="44">Q175*(T175+U175)</f>
        <v>0</v>
      </c>
      <c r="W175" s="35">
        <f t="shared" ref="W175:W210" si="45">P175*(T175+U175)</f>
        <v>0</v>
      </c>
      <c r="X175" s="126"/>
      <c r="Y175" s="131"/>
      <c r="Z175" s="126"/>
    </row>
    <row r="176" spans="1:54" x14ac:dyDescent="0.25">
      <c r="A176" s="203"/>
      <c r="B176" s="204">
        <v>1</v>
      </c>
      <c r="C176" s="61">
        <f>Ific!M14-'RGB1'!M444</f>
        <v>-5001.4777142810563</v>
      </c>
      <c r="D176" s="35">
        <f>'Complément Ific Aviq'!C15</f>
        <v>1056.6300000000001</v>
      </c>
      <c r="E176" s="35">
        <f t="shared" ref="E176:E210" si="46">IF(C176&lt;0,D176,$D176-C176)</f>
        <v>1056.6300000000001</v>
      </c>
      <c r="F176" s="35">
        <f>E176-E175</f>
        <v>-2491.75</v>
      </c>
      <c r="G176" s="36">
        <v>1</v>
      </c>
      <c r="H176" s="86"/>
      <c r="I176" s="138"/>
      <c r="J176" s="129">
        <f t="shared" si="41"/>
        <v>0</v>
      </c>
      <c r="K176" s="35">
        <f t="shared" si="42"/>
        <v>0</v>
      </c>
      <c r="L176" s="108"/>
      <c r="N176" s="36">
        <v>1</v>
      </c>
      <c r="O176" s="61">
        <f>Ific!M14-'RGB1'!M156</f>
        <v>4971.5435634379392</v>
      </c>
      <c r="P176" s="35">
        <f>'Complément Ific Aviq'!C15</f>
        <v>1056.6300000000001</v>
      </c>
      <c r="Q176" s="35">
        <f t="shared" si="43"/>
        <v>-3914.913563437939</v>
      </c>
      <c r="R176" s="35">
        <f>Q176-Q175</f>
        <v>-1922.6138758212765</v>
      </c>
      <c r="S176" s="36">
        <v>1</v>
      </c>
      <c r="T176" s="37"/>
      <c r="U176" s="73"/>
      <c r="V176" s="129">
        <f t="shared" si="44"/>
        <v>0</v>
      </c>
      <c r="W176" s="35">
        <f t="shared" si="45"/>
        <v>0</v>
      </c>
      <c r="X176" s="126"/>
      <c r="Y176" s="131"/>
      <c r="Z176" s="126"/>
    </row>
    <row r="177" spans="1:26" x14ac:dyDescent="0.25">
      <c r="A177" s="203"/>
      <c r="B177" s="204">
        <v>2</v>
      </c>
      <c r="C177" s="61">
        <f>Ific!M15-'RGB1'!M445</f>
        <v>-5413.0848820940009</v>
      </c>
      <c r="D177" s="35">
        <f>'Complément Ific Aviq'!C16</f>
        <v>1655.61</v>
      </c>
      <c r="E177" s="35">
        <f t="shared" si="46"/>
        <v>1655.61</v>
      </c>
      <c r="F177" s="35">
        <f t="shared" ref="F177:F210" si="47">E177-E176</f>
        <v>598.97999999999979</v>
      </c>
      <c r="G177" s="36">
        <v>2</v>
      </c>
      <c r="H177" s="86"/>
      <c r="I177" s="138"/>
      <c r="J177" s="129">
        <f t="shared" si="41"/>
        <v>0</v>
      </c>
      <c r="K177" s="35">
        <f t="shared" si="42"/>
        <v>0</v>
      </c>
      <c r="L177" s="108"/>
      <c r="N177" s="36">
        <v>2</v>
      </c>
      <c r="O177" s="61">
        <f>Ific!M15-'RGB1'!M157</f>
        <v>4802.0824055406556</v>
      </c>
      <c r="P177" s="35">
        <f>'Complément Ific Aviq'!C16</f>
        <v>1655.61</v>
      </c>
      <c r="Q177" s="35">
        <f t="shared" si="43"/>
        <v>-3146.4724055406559</v>
      </c>
      <c r="R177" s="35">
        <f t="shared" ref="R177:R210" si="48">Q177-Q176</f>
        <v>768.44115789728312</v>
      </c>
      <c r="S177" s="36">
        <v>2</v>
      </c>
      <c r="T177" s="37"/>
      <c r="U177" s="73"/>
      <c r="V177" s="129">
        <f t="shared" si="44"/>
        <v>0</v>
      </c>
      <c r="W177" s="35">
        <f t="shared" si="45"/>
        <v>0</v>
      </c>
      <c r="X177" s="126"/>
      <c r="Y177" s="131"/>
      <c r="Z177" s="126"/>
    </row>
    <row r="178" spans="1:26" x14ac:dyDescent="0.25">
      <c r="B178" s="36">
        <v>3</v>
      </c>
      <c r="C178" s="61">
        <f>Ific!M16-'RGB1'!M446</f>
        <v>-4713.0902015688334</v>
      </c>
      <c r="D178" s="35">
        <f>'Complément Ific Aviq'!C17</f>
        <v>2193.2800000000002</v>
      </c>
      <c r="E178" s="35">
        <f t="shared" si="46"/>
        <v>2193.2800000000002</v>
      </c>
      <c r="F178" s="35">
        <f t="shared" si="47"/>
        <v>537.6700000000003</v>
      </c>
      <c r="G178" s="36">
        <v>3</v>
      </c>
      <c r="H178" s="86"/>
      <c r="I178" s="138"/>
      <c r="J178" s="129">
        <f t="shared" si="41"/>
        <v>0</v>
      </c>
      <c r="K178" s="35">
        <f t="shared" si="42"/>
        <v>0</v>
      </c>
      <c r="L178" s="108"/>
      <c r="N178" s="36">
        <v>3</v>
      </c>
      <c r="O178" s="61">
        <f>Ific!M16-'RGB1'!M158</f>
        <v>4955.5754086050147</v>
      </c>
      <c r="P178" s="35">
        <f>'Complément Ific Aviq'!C17</f>
        <v>2193.2800000000002</v>
      </c>
      <c r="Q178" s="35">
        <f t="shared" si="43"/>
        <v>-2762.2954086050145</v>
      </c>
      <c r="R178" s="35">
        <f t="shared" si="48"/>
        <v>384.17699693564145</v>
      </c>
      <c r="S178" s="36">
        <v>3</v>
      </c>
      <c r="T178" s="37"/>
      <c r="U178" s="73"/>
      <c r="V178" s="129">
        <f t="shared" si="44"/>
        <v>0</v>
      </c>
      <c r="W178" s="35">
        <f t="shared" si="45"/>
        <v>0</v>
      </c>
      <c r="X178" s="126"/>
      <c r="Y178" s="131"/>
      <c r="Z178" s="126"/>
    </row>
    <row r="179" spans="1:26" x14ac:dyDescent="0.25">
      <c r="B179" s="36">
        <v>4</v>
      </c>
      <c r="C179" s="61">
        <f>Ific!M17-'RGB1'!M447</f>
        <v>-4415.4557534800115</v>
      </c>
      <c r="D179" s="35">
        <f>'Complément Ific Aviq'!C18</f>
        <v>2672.1278729660808</v>
      </c>
      <c r="E179" s="35">
        <f t="shared" si="46"/>
        <v>2672.1278729660808</v>
      </c>
      <c r="F179" s="35">
        <f t="shared" si="47"/>
        <v>478.84787296608056</v>
      </c>
      <c r="G179" s="36">
        <v>4</v>
      </c>
      <c r="H179" s="86"/>
      <c r="I179" s="138"/>
      <c r="J179" s="129">
        <f t="shared" si="41"/>
        <v>0</v>
      </c>
      <c r="K179" s="35">
        <f t="shared" si="42"/>
        <v>0</v>
      </c>
      <c r="L179" s="108"/>
      <c r="N179" s="36">
        <v>4</v>
      </c>
      <c r="O179" s="61">
        <f>Ific!M17-'RGB1'!M159</f>
        <v>5048.6074755859736</v>
      </c>
      <c r="P179" s="35">
        <f>'Complément Ific Aviq'!C18</f>
        <v>2672.1278729660808</v>
      </c>
      <c r="Q179" s="35">
        <f t="shared" si="43"/>
        <v>-2376.4796026198928</v>
      </c>
      <c r="R179" s="35">
        <f t="shared" si="48"/>
        <v>385.81580598512164</v>
      </c>
      <c r="S179" s="36">
        <v>4</v>
      </c>
      <c r="T179" s="37"/>
      <c r="U179" s="73"/>
      <c r="V179" s="129">
        <f t="shared" si="44"/>
        <v>0</v>
      </c>
      <c r="W179" s="35">
        <f t="shared" si="45"/>
        <v>0</v>
      </c>
      <c r="X179" s="126"/>
      <c r="Y179" s="131"/>
      <c r="Z179" s="126"/>
    </row>
    <row r="180" spans="1:26" x14ac:dyDescent="0.25">
      <c r="B180" s="36">
        <v>5</v>
      </c>
      <c r="C180" s="61">
        <f>Ific!M18-'RGB1'!M448</f>
        <v>-4623.164980756017</v>
      </c>
      <c r="D180" s="35">
        <f>'Complément Ific Aviq'!C19</f>
        <v>3340.9666202705343</v>
      </c>
      <c r="E180" s="35">
        <f t="shared" si="46"/>
        <v>3340.9666202705343</v>
      </c>
      <c r="F180" s="35">
        <f t="shared" si="47"/>
        <v>668.83874730445359</v>
      </c>
      <c r="G180" s="36">
        <v>5</v>
      </c>
      <c r="H180" s="86"/>
      <c r="I180" s="138"/>
      <c r="J180" s="129">
        <f t="shared" si="41"/>
        <v>0</v>
      </c>
      <c r="K180" s="35">
        <f t="shared" si="42"/>
        <v>0</v>
      </c>
      <c r="L180" s="108"/>
      <c r="N180" s="36">
        <v>5</v>
      </c>
      <c r="O180" s="61">
        <f>Ific!M18-'RGB1'!M160</f>
        <v>5081.0788360979859</v>
      </c>
      <c r="P180" s="35">
        <f>'Complément Ific Aviq'!C19</f>
        <v>3340.9666202705343</v>
      </c>
      <c r="Q180" s="35">
        <f t="shared" si="43"/>
        <v>-1740.1122158274516</v>
      </c>
      <c r="R180" s="35">
        <f t="shared" si="48"/>
        <v>636.36738679244127</v>
      </c>
      <c r="S180" s="36">
        <v>5</v>
      </c>
      <c r="T180" s="37"/>
      <c r="U180" s="73"/>
      <c r="V180" s="129">
        <f t="shared" si="44"/>
        <v>0</v>
      </c>
      <c r="W180" s="35">
        <f t="shared" si="45"/>
        <v>0</v>
      </c>
      <c r="X180" s="126"/>
      <c r="Y180" s="131"/>
      <c r="Z180" s="126"/>
    </row>
    <row r="181" spans="1:26" x14ac:dyDescent="0.25">
      <c r="B181" s="36">
        <v>6</v>
      </c>
      <c r="C181" s="61">
        <f>Ific!M19-'RGB1'!M449</f>
        <v>-4886.2218763780111</v>
      </c>
      <c r="D181" s="35">
        <f>'Complément Ific Aviq'!C20</f>
        <v>4149.1753675749842</v>
      </c>
      <c r="E181" s="35">
        <f t="shared" si="46"/>
        <v>4149.1753675749842</v>
      </c>
      <c r="F181" s="35">
        <f t="shared" si="47"/>
        <v>808.20874730444984</v>
      </c>
      <c r="G181" s="36">
        <v>6</v>
      </c>
      <c r="H181" s="86"/>
      <c r="I181" s="138"/>
      <c r="J181" s="129">
        <f t="shared" si="41"/>
        <v>0</v>
      </c>
      <c r="K181" s="35">
        <f t="shared" si="42"/>
        <v>0</v>
      </c>
      <c r="L181" s="108"/>
      <c r="N181" s="36">
        <v>6</v>
      </c>
      <c r="O181" s="61">
        <f>Ific!M19-'RGB1'!M161</f>
        <v>5055.8925375809922</v>
      </c>
      <c r="P181" s="35">
        <f>'Complément Ific Aviq'!C20</f>
        <v>4149.1753675749842</v>
      </c>
      <c r="Q181" s="35">
        <f t="shared" si="43"/>
        <v>-906.71717000600802</v>
      </c>
      <c r="R181" s="35">
        <f t="shared" si="48"/>
        <v>833.39504582144355</v>
      </c>
      <c r="S181" s="36">
        <v>6</v>
      </c>
      <c r="T181" s="37"/>
      <c r="U181" s="73"/>
      <c r="V181" s="129">
        <f t="shared" si="44"/>
        <v>0</v>
      </c>
      <c r="W181" s="35">
        <f t="shared" si="45"/>
        <v>0</v>
      </c>
      <c r="X181" s="126"/>
      <c r="Y181" s="131"/>
      <c r="Z181" s="126"/>
    </row>
    <row r="182" spans="1:26" x14ac:dyDescent="0.25">
      <c r="B182" s="36">
        <v>7</v>
      </c>
      <c r="C182" s="61">
        <f>Ific!M20-'RGB1'!M450</f>
        <v>-5202.4843957533158</v>
      </c>
      <c r="D182" s="35">
        <f>'Complément Ific Aviq'!C21</f>
        <v>4688.6341148794363</v>
      </c>
      <c r="E182" s="35">
        <f t="shared" si="46"/>
        <v>4688.6341148794363</v>
      </c>
      <c r="F182" s="35">
        <f t="shared" si="47"/>
        <v>539.45874730445212</v>
      </c>
      <c r="G182" s="36">
        <v>7</v>
      </c>
      <c r="H182" s="86"/>
      <c r="I182" s="138"/>
      <c r="J182" s="129">
        <f t="shared" si="41"/>
        <v>0</v>
      </c>
      <c r="K182" s="35">
        <f t="shared" si="42"/>
        <v>0</v>
      </c>
      <c r="L182" s="108"/>
      <c r="N182" s="36">
        <v>7</v>
      </c>
      <c r="O182" s="61">
        <f>Ific!M20-'RGB1'!M162</f>
        <v>5352.7676165756566</v>
      </c>
      <c r="P182" s="35">
        <f>'Complément Ific Aviq'!C21</f>
        <v>4688.6341148794363</v>
      </c>
      <c r="Q182" s="35">
        <f t="shared" si="43"/>
        <v>-664.13350169622026</v>
      </c>
      <c r="R182" s="35">
        <f t="shared" si="48"/>
        <v>242.58366830978775</v>
      </c>
      <c r="S182" s="36">
        <v>7</v>
      </c>
      <c r="T182" s="37"/>
      <c r="U182" s="73"/>
      <c r="V182" s="129">
        <f t="shared" si="44"/>
        <v>0</v>
      </c>
      <c r="W182" s="35">
        <f t="shared" si="45"/>
        <v>0</v>
      </c>
      <c r="X182" s="126"/>
      <c r="Y182" s="131"/>
      <c r="Z182" s="126"/>
    </row>
    <row r="183" spans="1:26" x14ac:dyDescent="0.25">
      <c r="B183" s="36">
        <v>8</v>
      </c>
      <c r="C183" s="61">
        <f>Ific!M21-'RGB1'!M451</f>
        <v>-5569.6722978640028</v>
      </c>
      <c r="D183" s="35">
        <f>'Complément Ific Aviq'!C22</f>
        <v>4953.6128621838898</v>
      </c>
      <c r="E183" s="35">
        <f t="shared" si="46"/>
        <v>4953.6128621838898</v>
      </c>
      <c r="F183" s="35">
        <f t="shared" si="47"/>
        <v>264.97874730445346</v>
      </c>
      <c r="G183" s="36">
        <v>8</v>
      </c>
      <c r="H183" s="86"/>
      <c r="I183" s="138"/>
      <c r="J183" s="129">
        <f t="shared" si="41"/>
        <v>0</v>
      </c>
      <c r="K183" s="35">
        <f t="shared" si="42"/>
        <v>0</v>
      </c>
      <c r="L183" s="108"/>
      <c r="N183" s="36">
        <v>8</v>
      </c>
      <c r="O183" s="61">
        <f>Ific!M21-'RGB1'!M163</f>
        <v>6038.0979389131171</v>
      </c>
      <c r="P183" s="35">
        <f>'Complément Ific Aviq'!C22</f>
        <v>4953.6128621838898</v>
      </c>
      <c r="Q183" s="35">
        <f t="shared" si="43"/>
        <v>-1084.4850767292273</v>
      </c>
      <c r="R183" s="35">
        <f t="shared" si="48"/>
        <v>-420.35157503300707</v>
      </c>
      <c r="S183" s="36">
        <v>8</v>
      </c>
      <c r="T183" s="37"/>
      <c r="U183" s="73"/>
      <c r="V183" s="129">
        <f t="shared" si="44"/>
        <v>0</v>
      </c>
      <c r="W183" s="35">
        <f t="shared" si="45"/>
        <v>0</v>
      </c>
      <c r="X183" s="126"/>
      <c r="Z183" s="126"/>
    </row>
    <row r="184" spans="1:26" x14ac:dyDescent="0.25">
      <c r="B184" s="36">
        <v>9</v>
      </c>
      <c r="C184" s="61">
        <f>Ific!M22-'RGB1'!M452</f>
        <v>-6338.9309601294954</v>
      </c>
      <c r="D184" s="35">
        <f>'Complément Ific Aviq'!C23</f>
        <v>5170.9816094883345</v>
      </c>
      <c r="E184" s="35">
        <f t="shared" si="46"/>
        <v>5170.9816094883345</v>
      </c>
      <c r="F184" s="35">
        <f t="shared" si="47"/>
        <v>217.3687473044447</v>
      </c>
      <c r="G184" s="36">
        <v>9</v>
      </c>
      <c r="H184" s="37"/>
      <c r="I184" s="73"/>
      <c r="J184" s="129">
        <f t="shared" si="41"/>
        <v>0</v>
      </c>
      <c r="K184" s="35">
        <f t="shared" si="42"/>
        <v>0</v>
      </c>
      <c r="L184" s="108"/>
      <c r="N184" s="36">
        <v>9</v>
      </c>
      <c r="O184" s="61">
        <f>Ific!M22-'RGB1'!M164</f>
        <v>5552.1913235445099</v>
      </c>
      <c r="P184" s="35">
        <f>'Complément Ific Aviq'!C23</f>
        <v>5170.9816094883345</v>
      </c>
      <c r="Q184" s="35">
        <f t="shared" si="43"/>
        <v>-381.20971405617547</v>
      </c>
      <c r="R184" s="35">
        <f t="shared" si="48"/>
        <v>703.27536267305186</v>
      </c>
      <c r="S184" s="36">
        <v>9</v>
      </c>
      <c r="T184" s="37"/>
      <c r="U184" s="73"/>
      <c r="V184" s="129">
        <f t="shared" si="44"/>
        <v>0</v>
      </c>
      <c r="W184" s="35">
        <f t="shared" si="45"/>
        <v>0</v>
      </c>
      <c r="X184" s="126"/>
      <c r="Z184" s="126"/>
    </row>
    <row r="185" spans="1:26" x14ac:dyDescent="0.25">
      <c r="B185" s="36">
        <v>10</v>
      </c>
      <c r="C185" s="61">
        <f>Ific!M23-'RGB1'!M453</f>
        <v>-7409.5750144649937</v>
      </c>
      <c r="D185" s="35">
        <f>'Complément Ific Aviq'!C24</f>
        <v>3948.2063967849422</v>
      </c>
      <c r="E185" s="35">
        <f t="shared" si="46"/>
        <v>3948.2063967849422</v>
      </c>
      <c r="F185" s="35">
        <f t="shared" si="47"/>
        <v>-1222.7752127033923</v>
      </c>
      <c r="G185" s="36">
        <v>10</v>
      </c>
      <c r="H185" s="37"/>
      <c r="I185" s="73"/>
      <c r="J185" s="129">
        <f t="shared" si="41"/>
        <v>0</v>
      </c>
      <c r="K185" s="35">
        <f t="shared" si="42"/>
        <v>0</v>
      </c>
      <c r="L185" s="108"/>
      <c r="N185" s="36">
        <v>10</v>
      </c>
      <c r="O185" s="61">
        <f>Ific!M23-'RGB1'!M165</f>
        <v>4719.4178663139828</v>
      </c>
      <c r="P185" s="35">
        <f>'Complément Ific Aviq'!C24</f>
        <v>3948.2063967849422</v>
      </c>
      <c r="Q185" s="35">
        <f t="shared" si="43"/>
        <v>-771.21146952904064</v>
      </c>
      <c r="R185" s="35">
        <f t="shared" si="48"/>
        <v>-390.00175547286517</v>
      </c>
      <c r="S185" s="36">
        <v>10</v>
      </c>
      <c r="T185" s="37"/>
      <c r="U185" s="73"/>
      <c r="V185" s="129">
        <f t="shared" si="44"/>
        <v>0</v>
      </c>
      <c r="W185" s="35">
        <f t="shared" si="45"/>
        <v>0</v>
      </c>
      <c r="X185" s="126"/>
      <c r="Z185" s="126"/>
    </row>
    <row r="186" spans="1:26" x14ac:dyDescent="0.25">
      <c r="B186" s="36">
        <v>11</v>
      </c>
      <c r="C186" s="61">
        <f>Ific!M24-'RGB1'!M454</f>
        <v>-8186.2725492579921</v>
      </c>
      <c r="D186" s="35">
        <f>'Complément Ific Aviq'!C25</f>
        <v>3983.2776690844971</v>
      </c>
      <c r="E186" s="35">
        <f t="shared" si="46"/>
        <v>3983.2776690844971</v>
      </c>
      <c r="F186" s="35">
        <f t="shared" si="47"/>
        <v>35.071272299554948</v>
      </c>
      <c r="G186" s="36">
        <v>11</v>
      </c>
      <c r="H186" s="37"/>
      <c r="I186" s="73"/>
      <c r="J186" s="129">
        <f t="shared" si="41"/>
        <v>0</v>
      </c>
      <c r="K186" s="35">
        <f t="shared" si="42"/>
        <v>0</v>
      </c>
      <c r="L186" s="108"/>
      <c r="N186" s="36">
        <v>11</v>
      </c>
      <c r="O186" s="61">
        <f>Ific!M24-'RGB1'!M166</f>
        <v>4180.5909286259994</v>
      </c>
      <c r="P186" s="35">
        <f>'Complément Ific Aviq'!C25</f>
        <v>3983.2776690844971</v>
      </c>
      <c r="Q186" s="35">
        <f t="shared" si="43"/>
        <v>-197.31325954150225</v>
      </c>
      <c r="R186" s="35">
        <f t="shared" si="48"/>
        <v>573.89820998753839</v>
      </c>
      <c r="S186" s="36">
        <v>11</v>
      </c>
      <c r="T186" s="37"/>
      <c r="U186" s="73"/>
      <c r="V186" s="129">
        <f t="shared" si="44"/>
        <v>0</v>
      </c>
      <c r="W186" s="35">
        <f t="shared" si="45"/>
        <v>0</v>
      </c>
      <c r="X186" s="126"/>
      <c r="Z186" s="126"/>
    </row>
    <row r="187" spans="1:26" x14ac:dyDescent="0.25">
      <c r="B187" s="36">
        <v>12</v>
      </c>
      <c r="C187" s="61">
        <f>Ific!M25-'RGB1'!M455</f>
        <v>-8731.8374873676366</v>
      </c>
      <c r="D187" s="35">
        <f>'Complément Ific Aviq'!C26</f>
        <v>3978.0889413840441</v>
      </c>
      <c r="E187" s="35">
        <f t="shared" si="46"/>
        <v>3978.0889413840441</v>
      </c>
      <c r="F187" s="35">
        <f t="shared" si="47"/>
        <v>-5.1887277004530006</v>
      </c>
      <c r="G187" s="36">
        <v>12</v>
      </c>
      <c r="H187" s="37"/>
      <c r="I187" s="73"/>
      <c r="J187" s="129">
        <f t="shared" si="41"/>
        <v>0</v>
      </c>
      <c r="K187" s="35">
        <f t="shared" si="42"/>
        <v>0</v>
      </c>
      <c r="L187" s="108"/>
      <c r="N187" s="36">
        <v>12</v>
      </c>
      <c r="O187" s="61">
        <f>Ific!M25-'RGB1'!M167</f>
        <v>3872.8965876213479</v>
      </c>
      <c r="P187" s="35">
        <f>'Complément Ific Aviq'!C26</f>
        <v>3978.0889413840441</v>
      </c>
      <c r="Q187" s="35">
        <f t="shared" si="43"/>
        <v>105.19235376269626</v>
      </c>
      <c r="R187" s="35">
        <f t="shared" si="48"/>
        <v>302.5056133041985</v>
      </c>
      <c r="S187" s="36">
        <v>12</v>
      </c>
      <c r="T187" s="37"/>
      <c r="U187" s="73"/>
      <c r="V187" s="129">
        <f t="shared" si="44"/>
        <v>0</v>
      </c>
      <c r="W187" s="35">
        <f t="shared" si="45"/>
        <v>0</v>
      </c>
      <c r="X187" s="126"/>
      <c r="Z187" s="126"/>
    </row>
    <row r="188" spans="1:26" x14ac:dyDescent="0.25">
      <c r="B188" s="36">
        <v>13</v>
      </c>
      <c r="C188" s="61">
        <f>Ific!M26-'RGB1'!M456</f>
        <v>-8840.3907794670085</v>
      </c>
      <c r="D188" s="35">
        <f>'Complément Ific Aviq'!C27</f>
        <v>3935.2602136835981</v>
      </c>
      <c r="E188" s="35">
        <f t="shared" si="46"/>
        <v>3935.2602136835981</v>
      </c>
      <c r="F188" s="35">
        <f t="shared" si="47"/>
        <v>-42.828727700446052</v>
      </c>
      <c r="G188" s="36">
        <v>13</v>
      </c>
      <c r="H188" s="37"/>
      <c r="I188" s="73"/>
      <c r="J188" s="129">
        <f t="shared" si="41"/>
        <v>0</v>
      </c>
      <c r="K188" s="35">
        <f t="shared" si="42"/>
        <v>0</v>
      </c>
      <c r="L188" s="108"/>
      <c r="N188" s="36">
        <v>13</v>
      </c>
      <c r="O188" s="61">
        <f>Ific!M26-'RGB1'!M168</f>
        <v>3961.5841435789916</v>
      </c>
      <c r="P188" s="35">
        <f>'Complément Ific Aviq'!C27</f>
        <v>3935.2602136835981</v>
      </c>
      <c r="Q188" s="35">
        <f t="shared" si="43"/>
        <v>-26.323929895393576</v>
      </c>
      <c r="R188" s="35">
        <f t="shared" si="48"/>
        <v>-131.51628365808983</v>
      </c>
      <c r="S188" s="36">
        <v>13</v>
      </c>
      <c r="T188" s="37"/>
      <c r="U188" s="73"/>
      <c r="V188" s="129">
        <f t="shared" si="44"/>
        <v>0</v>
      </c>
      <c r="W188" s="35">
        <f t="shared" si="45"/>
        <v>0</v>
      </c>
      <c r="X188" s="126"/>
      <c r="Z188" s="126"/>
    </row>
    <row r="189" spans="1:26" x14ac:dyDescent="0.25">
      <c r="B189" s="36">
        <v>14</v>
      </c>
      <c r="C189" s="61">
        <f>Ific!M27-'RGB1'!M457</f>
        <v>-8985.3588296416565</v>
      </c>
      <c r="D189" s="35">
        <f>'Complément Ific Aviq'!C28</f>
        <v>3856.0867104489312</v>
      </c>
      <c r="E189" s="35">
        <f t="shared" si="46"/>
        <v>3856.0867104489312</v>
      </c>
      <c r="F189" s="35">
        <f t="shared" si="47"/>
        <v>-79.173503234666896</v>
      </c>
      <c r="G189" s="36">
        <v>14</v>
      </c>
      <c r="H189" s="37"/>
      <c r="I189" s="73"/>
      <c r="J189" s="129">
        <f t="shared" si="41"/>
        <v>0</v>
      </c>
      <c r="K189" s="35">
        <f t="shared" si="42"/>
        <v>0</v>
      </c>
      <c r="L189" s="108"/>
      <c r="N189" s="36">
        <v>14</v>
      </c>
      <c r="O189" s="61">
        <f>Ific!M27-'RGB1'!M169</f>
        <v>4013.8569414613594</v>
      </c>
      <c r="P189" s="35">
        <f>'Complément Ific Aviq'!C28</f>
        <v>3856.0867104489312</v>
      </c>
      <c r="Q189" s="35">
        <f t="shared" si="43"/>
        <v>-157.77023101242821</v>
      </c>
      <c r="R189" s="35">
        <f t="shared" si="48"/>
        <v>-131.44630111703464</v>
      </c>
      <c r="S189" s="36">
        <v>14</v>
      </c>
      <c r="T189" s="37"/>
      <c r="U189" s="73"/>
      <c r="V189" s="129">
        <f t="shared" si="44"/>
        <v>0</v>
      </c>
      <c r="W189" s="35">
        <f t="shared" si="45"/>
        <v>0</v>
      </c>
      <c r="X189" s="126"/>
      <c r="Z189" s="126"/>
    </row>
    <row r="190" spans="1:26" x14ac:dyDescent="0.25">
      <c r="B190" s="36">
        <v>15</v>
      </c>
      <c r="C190" s="61">
        <f>Ific!M28-'RGB1'!M458</f>
        <v>-9164.4268477673468</v>
      </c>
      <c r="D190" s="35">
        <f>'Complément Ific Aviq'!C29</f>
        <v>3743.987982748476</v>
      </c>
      <c r="E190" s="35">
        <f t="shared" si="46"/>
        <v>3743.987982748476</v>
      </c>
      <c r="F190" s="35">
        <f t="shared" si="47"/>
        <v>-112.09872770045513</v>
      </c>
      <c r="G190" s="36">
        <v>15</v>
      </c>
      <c r="H190" s="37"/>
      <c r="I190" s="73"/>
      <c r="J190" s="129">
        <f t="shared" si="41"/>
        <v>0</v>
      </c>
      <c r="K190" s="35">
        <f t="shared" si="42"/>
        <v>0</v>
      </c>
      <c r="L190" s="108"/>
      <c r="N190" s="36">
        <v>15</v>
      </c>
      <c r="O190" s="61">
        <f>Ific!M28-'RGB1'!M170</f>
        <v>4032.029771392663</v>
      </c>
      <c r="P190" s="35">
        <f>'Complément Ific Aviq'!C29</f>
        <v>3743.987982748476</v>
      </c>
      <c r="Q190" s="35">
        <f t="shared" si="43"/>
        <v>-288.04178864418691</v>
      </c>
      <c r="R190" s="35">
        <f t="shared" si="48"/>
        <v>-130.2715576317587</v>
      </c>
      <c r="S190" s="36">
        <v>15</v>
      </c>
      <c r="T190" s="37"/>
      <c r="U190" s="73"/>
      <c r="V190" s="129">
        <f t="shared" si="44"/>
        <v>0</v>
      </c>
      <c r="W190" s="35">
        <f t="shared" si="45"/>
        <v>0</v>
      </c>
      <c r="X190" s="126"/>
      <c r="Z190" s="126"/>
    </row>
    <row r="191" spans="1:26" x14ac:dyDescent="0.25">
      <c r="B191" s="36">
        <v>16</v>
      </c>
      <c r="C191" s="61">
        <f>Ific!M29-'RGB1'!M459</f>
        <v>-9459.0616265780118</v>
      </c>
      <c r="D191" s="35">
        <f>'Complément Ific Aviq'!C30</f>
        <v>3518.5392550480346</v>
      </c>
      <c r="E191" s="35">
        <f t="shared" si="46"/>
        <v>3518.5392550480346</v>
      </c>
      <c r="F191" s="35">
        <f t="shared" si="47"/>
        <v>-225.4487277004414</v>
      </c>
      <c r="G191" s="36">
        <v>16</v>
      </c>
      <c r="H191" s="37"/>
      <c r="I191" s="73"/>
      <c r="J191" s="129">
        <f t="shared" si="41"/>
        <v>0</v>
      </c>
      <c r="K191" s="35">
        <f t="shared" si="42"/>
        <v>0</v>
      </c>
      <c r="L191" s="108"/>
      <c r="N191" s="36">
        <v>16</v>
      </c>
      <c r="O191" s="61">
        <f>Ific!M29-'RGB1'!M171</f>
        <v>3934.6358406390209</v>
      </c>
      <c r="P191" s="35">
        <f>'Complément Ific Aviq'!C30</f>
        <v>3518.5392550480346</v>
      </c>
      <c r="Q191" s="35">
        <f t="shared" si="43"/>
        <v>-416.09658559098625</v>
      </c>
      <c r="R191" s="35">
        <f t="shared" si="48"/>
        <v>-128.05479694679934</v>
      </c>
      <c r="S191" s="36">
        <v>16</v>
      </c>
      <c r="T191" s="37"/>
      <c r="U191" s="73"/>
      <c r="V191" s="129">
        <f t="shared" si="44"/>
        <v>0</v>
      </c>
      <c r="W191" s="35">
        <f t="shared" si="45"/>
        <v>0</v>
      </c>
      <c r="X191" s="126"/>
      <c r="Z191" s="126"/>
    </row>
    <row r="192" spans="1:26" x14ac:dyDescent="0.25">
      <c r="B192" s="36">
        <v>17</v>
      </c>
      <c r="C192" s="61">
        <f>Ific!M30-'RGB1'!M460</f>
        <v>-9778.4335655233444</v>
      </c>
      <c r="D192" s="35">
        <f>'Complément Ific Aviq'!C31</f>
        <v>3703.6957518133677</v>
      </c>
      <c r="E192" s="35">
        <f t="shared" si="46"/>
        <v>3703.6957518133677</v>
      </c>
      <c r="F192" s="35">
        <f t="shared" si="47"/>
        <v>185.15649676533303</v>
      </c>
      <c r="G192" s="36">
        <v>17</v>
      </c>
      <c r="H192" s="37"/>
      <c r="I192" s="73"/>
      <c r="J192" s="129">
        <f t="shared" si="41"/>
        <v>0</v>
      </c>
      <c r="K192" s="35">
        <f t="shared" si="42"/>
        <v>0</v>
      </c>
      <c r="L192" s="108"/>
      <c r="N192" s="36">
        <v>17</v>
      </c>
      <c r="O192" s="61">
        <f>Ific!M30-'RGB1'!M172</f>
        <v>3812.5047497506603</v>
      </c>
      <c r="P192" s="35">
        <f>'Complément Ific Aviq'!C31</f>
        <v>3703.6957518133677</v>
      </c>
      <c r="Q192" s="35">
        <f t="shared" si="43"/>
        <v>-108.80899793729259</v>
      </c>
      <c r="R192" s="35">
        <f t="shared" si="48"/>
        <v>307.28758765369366</v>
      </c>
      <c r="S192" s="36">
        <v>17</v>
      </c>
      <c r="T192" s="37"/>
      <c r="U192" s="73"/>
      <c r="V192" s="129">
        <f t="shared" si="44"/>
        <v>0</v>
      </c>
      <c r="W192" s="35">
        <f t="shared" si="45"/>
        <v>0</v>
      </c>
      <c r="X192" s="126"/>
      <c r="Z192" s="126"/>
    </row>
    <row r="193" spans="2:26" x14ac:dyDescent="0.25">
      <c r="B193" s="36">
        <v>18</v>
      </c>
      <c r="C193" s="61">
        <f>Ific!M31-'RGB1'!M461</f>
        <v>-10121.160700350025</v>
      </c>
      <c r="D193" s="35">
        <f>'Complément Ific Aviq'!C32</f>
        <v>3909.9970241129126</v>
      </c>
      <c r="E193" s="35">
        <f t="shared" si="46"/>
        <v>3909.9970241129126</v>
      </c>
      <c r="F193" s="35">
        <f t="shared" si="47"/>
        <v>206.30127229954496</v>
      </c>
      <c r="G193" s="36">
        <v>18</v>
      </c>
      <c r="H193" s="37"/>
      <c r="I193" s="73"/>
      <c r="J193" s="129">
        <f t="shared" si="41"/>
        <v>0</v>
      </c>
      <c r="K193" s="35">
        <f t="shared" si="42"/>
        <v>0</v>
      </c>
      <c r="L193" s="108"/>
      <c r="N193" s="36">
        <v>18</v>
      </c>
      <c r="O193" s="61">
        <f>Ific!M31-'RGB1'!M173</f>
        <v>3667.018462980981</v>
      </c>
      <c r="P193" s="35">
        <f>'Complément Ific Aviq'!C32</f>
        <v>3909.9970241129126</v>
      </c>
      <c r="Q193" s="35">
        <f t="shared" si="43"/>
        <v>242.97856113193166</v>
      </c>
      <c r="R193" s="35">
        <f t="shared" si="48"/>
        <v>351.78755906922424</v>
      </c>
      <c r="S193" s="36">
        <v>18</v>
      </c>
      <c r="T193" s="37"/>
      <c r="U193" s="73"/>
      <c r="V193" s="129">
        <f t="shared" si="44"/>
        <v>0</v>
      </c>
      <c r="W193" s="35">
        <f t="shared" si="45"/>
        <v>0</v>
      </c>
      <c r="X193" s="126"/>
      <c r="Z193" s="126"/>
    </row>
    <row r="194" spans="2:26" x14ac:dyDescent="0.25">
      <c r="B194" s="36">
        <v>19</v>
      </c>
      <c r="C194" s="61">
        <f>Ific!M32-'RGB1'!M462</f>
        <v>-10485.584673954028</v>
      </c>
      <c r="D194" s="35">
        <f>'Complément Ific Aviq'!C33</f>
        <v>3616.4082964124673</v>
      </c>
      <c r="E194" s="35">
        <f t="shared" si="46"/>
        <v>3616.4082964124673</v>
      </c>
      <c r="F194" s="35">
        <f t="shared" si="47"/>
        <v>-293.58872770044536</v>
      </c>
      <c r="G194" s="36">
        <v>19</v>
      </c>
      <c r="H194" s="37"/>
      <c r="I194" s="73"/>
      <c r="J194" s="129">
        <f t="shared" si="41"/>
        <v>0</v>
      </c>
      <c r="K194" s="35">
        <f t="shared" si="42"/>
        <v>0</v>
      </c>
      <c r="L194" s="108"/>
      <c r="N194" s="36">
        <v>19</v>
      </c>
      <c r="O194" s="61">
        <f>Ific!M32-'RGB1'!M174</f>
        <v>3775.4556341807911</v>
      </c>
      <c r="P194" s="35">
        <f>'Complément Ific Aviq'!C33</f>
        <v>3616.4082964124673</v>
      </c>
      <c r="Q194" s="35">
        <f t="shared" si="43"/>
        <v>-159.04733776832381</v>
      </c>
      <c r="R194" s="35">
        <f t="shared" si="48"/>
        <v>-402.02589890025547</v>
      </c>
      <c r="S194" s="36">
        <v>19</v>
      </c>
      <c r="T194" s="37"/>
      <c r="U194" s="73"/>
      <c r="V194" s="129">
        <f t="shared" si="44"/>
        <v>0</v>
      </c>
      <c r="W194" s="35">
        <f t="shared" si="45"/>
        <v>0</v>
      </c>
      <c r="X194" s="126"/>
      <c r="Z194" s="126"/>
    </row>
    <row r="195" spans="2:26" x14ac:dyDescent="0.25">
      <c r="B195" s="36">
        <v>20</v>
      </c>
      <c r="C195" s="61">
        <f>Ific!M33-'RGB1'!M463</f>
        <v>-10870.081678337679</v>
      </c>
      <c r="D195" s="35">
        <f>'Complément Ific Aviq'!C34</f>
        <v>3302.5595687120199</v>
      </c>
      <c r="E195" s="35">
        <f t="shared" si="46"/>
        <v>3302.5595687120199</v>
      </c>
      <c r="F195" s="35">
        <f t="shared" si="47"/>
        <v>-313.8487277004474</v>
      </c>
      <c r="G195" s="36">
        <v>20</v>
      </c>
      <c r="H195" s="37"/>
      <c r="I195" s="73"/>
      <c r="J195" s="129">
        <f t="shared" si="41"/>
        <v>0</v>
      </c>
      <c r="K195" s="35">
        <f t="shared" si="42"/>
        <v>0</v>
      </c>
      <c r="L195" s="108"/>
      <c r="N195" s="36">
        <v>20</v>
      </c>
      <c r="O195" s="61">
        <f>Ific!M33-'RGB1'!M175</f>
        <v>4003.0780817107006</v>
      </c>
      <c r="P195" s="35">
        <f>'Complément Ific Aviq'!C34</f>
        <v>3302.5595687120199</v>
      </c>
      <c r="Q195" s="35">
        <f t="shared" si="43"/>
        <v>-700.51851299868076</v>
      </c>
      <c r="R195" s="35">
        <f t="shared" si="48"/>
        <v>-541.47117523035695</v>
      </c>
      <c r="S195" s="36">
        <v>20</v>
      </c>
      <c r="T195" s="37"/>
      <c r="U195" s="73"/>
      <c r="V195" s="129">
        <f t="shared" si="44"/>
        <v>0</v>
      </c>
      <c r="W195" s="35">
        <f t="shared" si="45"/>
        <v>0</v>
      </c>
      <c r="X195" s="126"/>
      <c r="Z195" s="126"/>
    </row>
    <row r="196" spans="2:26" x14ac:dyDescent="0.25">
      <c r="B196" s="36">
        <v>21</v>
      </c>
      <c r="C196" s="61">
        <f>Ific!M34-'RGB1'!M464</f>
        <v>-11092.094235635668</v>
      </c>
      <c r="D196" s="35">
        <f>'Complément Ific Aviq'!C35</f>
        <v>2970.3160654773556</v>
      </c>
      <c r="E196" s="35">
        <f t="shared" si="46"/>
        <v>2970.3160654773556</v>
      </c>
      <c r="F196" s="35">
        <f t="shared" si="47"/>
        <v>-332.24350323466433</v>
      </c>
      <c r="G196" s="36">
        <v>21</v>
      </c>
      <c r="H196" s="37"/>
      <c r="I196" s="73"/>
      <c r="J196" s="129">
        <f t="shared" si="41"/>
        <v>0</v>
      </c>
      <c r="K196" s="35">
        <f t="shared" si="42"/>
        <v>0</v>
      </c>
      <c r="L196" s="108"/>
      <c r="N196" s="36">
        <v>21</v>
      </c>
      <c r="O196" s="61">
        <f>Ific!M34-'RGB1'!M176</f>
        <v>4211.5257752256148</v>
      </c>
      <c r="P196" s="35">
        <f>'Complément Ific Aviq'!C35</f>
        <v>2970.3160654773556</v>
      </c>
      <c r="Q196" s="35">
        <f t="shared" si="43"/>
        <v>-1241.2097097482592</v>
      </c>
      <c r="R196" s="35">
        <f t="shared" si="48"/>
        <v>-540.69119674957847</v>
      </c>
      <c r="S196" s="36">
        <v>21</v>
      </c>
      <c r="T196" s="37"/>
      <c r="U196" s="73"/>
      <c r="V196" s="129">
        <f t="shared" si="44"/>
        <v>0</v>
      </c>
      <c r="W196" s="35">
        <f t="shared" si="45"/>
        <v>0</v>
      </c>
      <c r="X196" s="126"/>
      <c r="Z196" s="126"/>
    </row>
    <row r="197" spans="2:26" x14ac:dyDescent="0.25">
      <c r="B197" s="36">
        <v>22</v>
      </c>
      <c r="C197" s="61">
        <f>Ific!M35-'RGB1'!M465</f>
        <v>-11331.139502355989</v>
      </c>
      <c r="D197" s="35">
        <f>'Complément Ific Aviq'!C36</f>
        <v>2621.1273377768994</v>
      </c>
      <c r="E197" s="35">
        <f t="shared" si="46"/>
        <v>2621.1273377768994</v>
      </c>
      <c r="F197" s="35">
        <f t="shared" si="47"/>
        <v>-349.18872770045618</v>
      </c>
      <c r="G197" s="36">
        <v>22</v>
      </c>
      <c r="H197" s="37"/>
      <c r="I197" s="73"/>
      <c r="J197" s="129">
        <f t="shared" si="41"/>
        <v>0</v>
      </c>
      <c r="K197" s="35">
        <f t="shared" si="42"/>
        <v>0</v>
      </c>
      <c r="L197" s="108"/>
      <c r="N197" s="36">
        <v>22</v>
      </c>
      <c r="O197" s="61">
        <f>Ific!M35-'RGB1'!M177</f>
        <v>4118.0807294016704</v>
      </c>
      <c r="P197" s="35">
        <f>'Complément Ific Aviq'!C36</f>
        <v>2621.1273377768994</v>
      </c>
      <c r="Q197" s="35">
        <f t="shared" si="43"/>
        <v>-1496.953391624771</v>
      </c>
      <c r="R197" s="35">
        <f t="shared" si="48"/>
        <v>-255.7436818765118</v>
      </c>
      <c r="S197" s="36">
        <v>22</v>
      </c>
      <c r="T197" s="37"/>
      <c r="U197" s="73"/>
      <c r="V197" s="129">
        <f t="shared" si="44"/>
        <v>0</v>
      </c>
      <c r="W197" s="35">
        <f t="shared" si="45"/>
        <v>0</v>
      </c>
      <c r="X197" s="126"/>
      <c r="Z197" s="126"/>
    </row>
    <row r="198" spans="2:26" x14ac:dyDescent="0.25">
      <c r="B198" s="36">
        <v>23</v>
      </c>
      <c r="C198" s="61">
        <f>Ific!M36-'RGB1'!M466</f>
        <v>-11586.975634754344</v>
      </c>
      <c r="D198" s="35">
        <f>'Complément Ific Aviq'!C37</f>
        <v>2255.7286100764554</v>
      </c>
      <c r="E198" s="35">
        <f t="shared" si="46"/>
        <v>2255.7286100764554</v>
      </c>
      <c r="F198" s="35">
        <f t="shared" si="47"/>
        <v>-365.39872770044394</v>
      </c>
      <c r="G198" s="36">
        <v>23</v>
      </c>
      <c r="H198" s="37"/>
      <c r="I198" s="73"/>
      <c r="J198" s="129">
        <f t="shared" si="41"/>
        <v>0</v>
      </c>
      <c r="K198" s="35">
        <f t="shared" si="42"/>
        <v>0</v>
      </c>
      <c r="L198" s="108"/>
      <c r="N198" s="36">
        <v>23</v>
      </c>
      <c r="O198" s="61">
        <f>Ific!M36-'RGB1'!M178</f>
        <v>3877.8262439596729</v>
      </c>
      <c r="P198" s="35">
        <f>'Complément Ific Aviq'!C37</f>
        <v>2255.7286100764554</v>
      </c>
      <c r="Q198" s="35">
        <f t="shared" si="43"/>
        <v>-1622.0976338832174</v>
      </c>
      <c r="R198" s="35">
        <f t="shared" si="48"/>
        <v>-125.14424225844641</v>
      </c>
      <c r="S198" s="36">
        <v>23</v>
      </c>
      <c r="T198" s="37"/>
      <c r="U198" s="73"/>
      <c r="V198" s="129">
        <f t="shared" si="44"/>
        <v>0</v>
      </c>
      <c r="W198" s="35">
        <f t="shared" si="45"/>
        <v>0</v>
      </c>
      <c r="X198" s="126"/>
      <c r="Z198" s="126"/>
    </row>
    <row r="199" spans="2:26" x14ac:dyDescent="0.25">
      <c r="B199" s="36">
        <v>24</v>
      </c>
      <c r="C199" s="61">
        <f>Ific!M37-'RGB1'!M467</f>
        <v>-11858.255217683676</v>
      </c>
      <c r="D199" s="35">
        <f>'Complément Ific Aviq'!C38</f>
        <v>1864.7257184865737</v>
      </c>
      <c r="E199" s="35">
        <f t="shared" si="46"/>
        <v>1864.7257184865737</v>
      </c>
      <c r="F199" s="35">
        <f t="shared" si="47"/>
        <v>-391.00289158988176</v>
      </c>
      <c r="G199" s="36">
        <v>24</v>
      </c>
      <c r="H199" s="37"/>
      <c r="I199" s="73"/>
      <c r="J199" s="129">
        <f t="shared" si="41"/>
        <v>0</v>
      </c>
      <c r="K199" s="35">
        <f t="shared" si="42"/>
        <v>0</v>
      </c>
      <c r="L199" s="108"/>
      <c r="N199" s="36">
        <v>24</v>
      </c>
      <c r="O199" s="61">
        <f>Ific!M37-'RGB1'!M179</f>
        <v>3622.1283079866553</v>
      </c>
      <c r="P199" s="35">
        <f>'Complément Ific Aviq'!C38</f>
        <v>1864.7257184865737</v>
      </c>
      <c r="Q199" s="35">
        <f t="shared" si="43"/>
        <v>-1757.4025895000816</v>
      </c>
      <c r="R199" s="35">
        <f t="shared" si="48"/>
        <v>-135.30495561686416</v>
      </c>
      <c r="S199" s="36">
        <v>24</v>
      </c>
      <c r="T199" s="37"/>
      <c r="U199" s="73"/>
      <c r="V199" s="129">
        <f t="shared" si="44"/>
        <v>0</v>
      </c>
      <c r="W199" s="35">
        <f t="shared" si="45"/>
        <v>0</v>
      </c>
      <c r="X199" s="126"/>
      <c r="Z199" s="126"/>
    </row>
    <row r="200" spans="2:26" x14ac:dyDescent="0.25">
      <c r="B200" s="36">
        <v>25</v>
      </c>
      <c r="C200" s="61">
        <f>Ific!M38-'RGB1'!M468</f>
        <v>-12143.285344933654</v>
      </c>
      <c r="D200" s="35">
        <f>'Complément Ific Aviq'!C39</f>
        <v>1459.5332758282614</v>
      </c>
      <c r="E200" s="35">
        <f t="shared" si="46"/>
        <v>1459.5332758282614</v>
      </c>
      <c r="F200" s="35">
        <f t="shared" si="47"/>
        <v>-405.1924426583123</v>
      </c>
      <c r="G200" s="36">
        <v>25</v>
      </c>
      <c r="H200" s="37"/>
      <c r="I200" s="73"/>
      <c r="J200" s="129">
        <f t="shared" si="41"/>
        <v>0</v>
      </c>
      <c r="K200" s="35">
        <f t="shared" si="42"/>
        <v>0</v>
      </c>
      <c r="L200" s="108"/>
      <c r="N200" s="36">
        <v>25</v>
      </c>
      <c r="O200" s="61">
        <f>Ific!M38-'RGB1'!M180</f>
        <v>3352.6798276930058</v>
      </c>
      <c r="P200" s="35">
        <f>'Complément Ific Aviq'!C39</f>
        <v>1459.5332758282614</v>
      </c>
      <c r="Q200" s="35">
        <f t="shared" si="43"/>
        <v>-1893.1465518647444</v>
      </c>
      <c r="R200" s="35">
        <f t="shared" si="48"/>
        <v>-135.74396236466282</v>
      </c>
      <c r="S200" s="36">
        <v>25</v>
      </c>
      <c r="T200" s="37"/>
      <c r="U200" s="73"/>
      <c r="V200" s="129">
        <f t="shared" si="44"/>
        <v>0</v>
      </c>
      <c r="W200" s="35">
        <f t="shared" si="45"/>
        <v>0</v>
      </c>
      <c r="X200" s="126"/>
      <c r="Z200" s="126"/>
    </row>
    <row r="201" spans="2:26" x14ac:dyDescent="0.25">
      <c r="B201" s="36">
        <v>26</v>
      </c>
      <c r="C201" s="61">
        <f>Ific!M39-'RGB1'!M469</f>
        <v>-11974.47841138902</v>
      </c>
      <c r="D201" s="35">
        <f>'Complément Ific Aviq'!C40</f>
        <v>1040.9208331699724</v>
      </c>
      <c r="E201" s="35">
        <f t="shared" si="46"/>
        <v>1040.9208331699724</v>
      </c>
      <c r="F201" s="35">
        <f t="shared" si="47"/>
        <v>-418.61244265828896</v>
      </c>
      <c r="G201" s="36">
        <v>26</v>
      </c>
      <c r="H201" s="37"/>
      <c r="I201" s="73"/>
      <c r="J201" s="129">
        <f t="shared" si="41"/>
        <v>0</v>
      </c>
      <c r="K201" s="35">
        <f t="shared" si="42"/>
        <v>0</v>
      </c>
      <c r="L201" s="108"/>
      <c r="N201" s="36">
        <v>26</v>
      </c>
      <c r="O201" s="61">
        <f>Ific!M39-'RGB1'!M181</f>
        <v>3521.4867612376402</v>
      </c>
      <c r="P201" s="35">
        <f>'Complément Ific Aviq'!C40</f>
        <v>1040.9208331699724</v>
      </c>
      <c r="Q201" s="35">
        <f t="shared" si="43"/>
        <v>-2480.5659280676678</v>
      </c>
      <c r="R201" s="35">
        <f t="shared" si="48"/>
        <v>-587.41937620292333</v>
      </c>
      <c r="S201" s="36">
        <v>26</v>
      </c>
      <c r="T201" s="37"/>
      <c r="U201" s="73"/>
      <c r="V201" s="129">
        <f t="shared" si="44"/>
        <v>0</v>
      </c>
      <c r="W201" s="35">
        <f t="shared" si="45"/>
        <v>0</v>
      </c>
      <c r="X201" s="126"/>
      <c r="Z201" s="126"/>
    </row>
    <row r="202" spans="2:26" x14ac:dyDescent="0.25">
      <c r="B202" s="36">
        <v>27</v>
      </c>
      <c r="C202" s="61">
        <f>Ific!M40-'RGB1'!M470</f>
        <v>-11818.074607018003</v>
      </c>
      <c r="D202" s="35">
        <f>'Complément Ific Aviq'!C41</f>
        <v>610.39839051166007</v>
      </c>
      <c r="E202" s="35">
        <f t="shared" si="46"/>
        <v>610.39839051166007</v>
      </c>
      <c r="F202" s="35">
        <f t="shared" si="47"/>
        <v>-430.52244265831234</v>
      </c>
      <c r="G202" s="36">
        <v>27</v>
      </c>
      <c r="H202" s="37"/>
      <c r="I202" s="73"/>
      <c r="J202" s="129">
        <f t="shared" si="41"/>
        <v>0</v>
      </c>
      <c r="K202" s="35">
        <f t="shared" si="42"/>
        <v>0</v>
      </c>
      <c r="L202" s="108"/>
      <c r="N202" s="36">
        <v>27</v>
      </c>
      <c r="O202" s="61">
        <f>Ific!M40-'RGB1'!M182</f>
        <v>3677.8905656086572</v>
      </c>
      <c r="P202" s="35">
        <f>'Complément Ific Aviq'!C41</f>
        <v>610.39839051166007</v>
      </c>
      <c r="Q202" s="35">
        <f t="shared" si="43"/>
        <v>-3067.492175096997</v>
      </c>
      <c r="R202" s="35">
        <f t="shared" si="48"/>
        <v>-586.92624702932926</v>
      </c>
      <c r="S202" s="36">
        <v>27</v>
      </c>
      <c r="T202" s="37"/>
      <c r="U202" s="73"/>
      <c r="V202" s="129">
        <f t="shared" si="44"/>
        <v>0</v>
      </c>
      <c r="W202" s="35">
        <f t="shared" si="45"/>
        <v>0</v>
      </c>
      <c r="X202" s="126"/>
      <c r="Z202" s="126"/>
    </row>
    <row r="203" spans="2:26" x14ac:dyDescent="0.25">
      <c r="B203" s="36">
        <v>28</v>
      </c>
      <c r="C203" s="61">
        <f>Ific!M41-'RGB1'!M471</f>
        <v>-11673.313851481347</v>
      </c>
      <c r="D203" s="35">
        <f>'Complément Ific Aviq'!C42</f>
        <v>168.21117231915392</v>
      </c>
      <c r="E203" s="35">
        <f t="shared" si="46"/>
        <v>168.21117231915392</v>
      </c>
      <c r="F203" s="35">
        <f t="shared" si="47"/>
        <v>-442.18721819250618</v>
      </c>
      <c r="G203" s="36">
        <v>28</v>
      </c>
      <c r="H203" s="37"/>
      <c r="I203" s="73"/>
      <c r="J203" s="129">
        <f t="shared" si="41"/>
        <v>0</v>
      </c>
      <c r="K203" s="35">
        <f t="shared" si="42"/>
        <v>0</v>
      </c>
      <c r="L203" s="108"/>
      <c r="N203" s="36">
        <v>28</v>
      </c>
      <c r="O203" s="61">
        <f>Ific!M41-'RGB1'!M183</f>
        <v>3822.651321145313</v>
      </c>
      <c r="P203" s="35">
        <f>'Complément Ific Aviq'!C42</f>
        <v>168.21117231915392</v>
      </c>
      <c r="Q203" s="35">
        <f t="shared" si="43"/>
        <v>-3654.4401488261592</v>
      </c>
      <c r="R203" s="35">
        <f t="shared" si="48"/>
        <v>-586.94797372916219</v>
      </c>
      <c r="S203" s="36">
        <v>28</v>
      </c>
      <c r="T203" s="37"/>
      <c r="U203" s="73"/>
      <c r="V203" s="129">
        <f t="shared" si="44"/>
        <v>0</v>
      </c>
      <c r="W203" s="35">
        <f t="shared" si="45"/>
        <v>0</v>
      </c>
      <c r="X203" s="126"/>
      <c r="Z203" s="126"/>
    </row>
    <row r="204" spans="2:26" x14ac:dyDescent="0.25">
      <c r="B204" s="36">
        <v>29</v>
      </c>
      <c r="C204" s="61">
        <f>Ific!M42-'RGB1'!M472</f>
        <v>-11538.606885887697</v>
      </c>
      <c r="D204" s="35">
        <f>'Complément Ific Aviq'!C43</f>
        <v>0</v>
      </c>
      <c r="E204" s="35">
        <f t="shared" si="46"/>
        <v>0</v>
      </c>
      <c r="F204" s="35">
        <f>E204-E203</f>
        <v>-168.21117231915392</v>
      </c>
      <c r="G204" s="36">
        <v>29</v>
      </c>
      <c r="H204" s="37"/>
      <c r="I204" s="73"/>
      <c r="J204" s="129">
        <f t="shared" si="41"/>
        <v>0</v>
      </c>
      <c r="K204" s="35">
        <f t="shared" si="42"/>
        <v>0</v>
      </c>
      <c r="L204" s="108"/>
      <c r="N204" s="36">
        <v>29</v>
      </c>
      <c r="O204" s="61">
        <f>Ific!M42-'RGB1'!M184</f>
        <v>3957.3582867389632</v>
      </c>
      <c r="P204" s="35">
        <f>'Complément Ific Aviq'!C43</f>
        <v>0</v>
      </c>
      <c r="Q204" s="35">
        <f t="shared" si="43"/>
        <v>-3957.3582867389632</v>
      </c>
      <c r="R204" s="35">
        <f t="shared" si="48"/>
        <v>-302.91813791280401</v>
      </c>
      <c r="S204" s="36">
        <v>29</v>
      </c>
      <c r="T204" s="37"/>
      <c r="U204" s="73"/>
      <c r="V204" s="129">
        <f t="shared" si="44"/>
        <v>0</v>
      </c>
      <c r="W204" s="35">
        <f t="shared" si="45"/>
        <v>0</v>
      </c>
      <c r="X204" s="126"/>
      <c r="Z204" s="126"/>
    </row>
    <row r="205" spans="2:26" x14ac:dyDescent="0.25">
      <c r="B205" s="36">
        <v>30</v>
      </c>
      <c r="C205" s="61">
        <f>Ific!M43-'RGB1'!M473</f>
        <v>-11414.161004875001</v>
      </c>
      <c r="D205" s="35">
        <f>'Complément Ific Aviq'!C44</f>
        <v>0</v>
      </c>
      <c r="E205" s="35">
        <f t="shared" si="46"/>
        <v>0</v>
      </c>
      <c r="F205" s="35">
        <f t="shared" si="47"/>
        <v>0</v>
      </c>
      <c r="G205" s="36">
        <v>30</v>
      </c>
      <c r="H205" s="37"/>
      <c r="I205" s="73"/>
      <c r="J205" s="129">
        <f t="shared" si="41"/>
        <v>0</v>
      </c>
      <c r="K205" s="35">
        <f t="shared" si="42"/>
        <v>0</v>
      </c>
      <c r="L205" s="108"/>
      <c r="N205" s="36">
        <v>30</v>
      </c>
      <c r="O205" s="61">
        <f>Ific!M43-'RGB1'!M185</f>
        <v>4081.8041677516594</v>
      </c>
      <c r="P205" s="35">
        <f>'Complément Ific Aviq'!C44</f>
        <v>0</v>
      </c>
      <c r="Q205" s="35">
        <f t="shared" si="43"/>
        <v>-4081.8041677516594</v>
      </c>
      <c r="R205" s="35">
        <f t="shared" si="48"/>
        <v>-124.44588101269619</v>
      </c>
      <c r="S205" s="36">
        <v>30</v>
      </c>
      <c r="T205" s="37"/>
      <c r="U205" s="73"/>
      <c r="V205" s="129">
        <f t="shared" si="44"/>
        <v>0</v>
      </c>
      <c r="W205" s="35">
        <f t="shared" si="45"/>
        <v>0</v>
      </c>
      <c r="X205" s="126"/>
      <c r="Z205" s="126"/>
    </row>
    <row r="206" spans="2:26" x14ac:dyDescent="0.25">
      <c r="B206" s="36">
        <v>31</v>
      </c>
      <c r="C206" s="61">
        <f>Ific!M44-'RGB1'!M474</f>
        <v>-11298.594244190012</v>
      </c>
      <c r="D206" s="35">
        <f>'Complément Ific Aviq'!C45</f>
        <v>0</v>
      </c>
      <c r="E206" s="35">
        <f t="shared" si="46"/>
        <v>0</v>
      </c>
      <c r="F206" s="35">
        <f t="shared" si="47"/>
        <v>0</v>
      </c>
      <c r="G206" s="36">
        <v>31</v>
      </c>
      <c r="H206" s="37"/>
      <c r="I206" s="73"/>
      <c r="J206" s="129">
        <f t="shared" si="41"/>
        <v>0</v>
      </c>
      <c r="K206" s="35">
        <f t="shared" si="42"/>
        <v>0</v>
      </c>
      <c r="L206" s="108"/>
      <c r="N206" s="36">
        <v>31</v>
      </c>
      <c r="O206" s="61">
        <f>Ific!M44-'RGB1'!M186</f>
        <v>4197.3709284366487</v>
      </c>
      <c r="P206" s="35">
        <f>'Complément Ific Aviq'!C45</f>
        <v>0</v>
      </c>
      <c r="Q206" s="35">
        <f t="shared" si="43"/>
        <v>-4197.3709284366487</v>
      </c>
      <c r="R206" s="35">
        <f t="shared" si="48"/>
        <v>-115.56676068498928</v>
      </c>
      <c r="S206" s="36">
        <v>31</v>
      </c>
      <c r="T206" s="37"/>
      <c r="U206" s="73"/>
      <c r="V206" s="129">
        <f t="shared" si="44"/>
        <v>0</v>
      </c>
      <c r="W206" s="35">
        <f t="shared" si="45"/>
        <v>0</v>
      </c>
      <c r="X206" s="126"/>
      <c r="Z206" s="126"/>
    </row>
    <row r="207" spans="2:26" x14ac:dyDescent="0.25">
      <c r="B207" s="36">
        <v>32</v>
      </c>
      <c r="C207" s="61">
        <f>Ific!M45-'RGB1'!M475</f>
        <v>-11191.906603832656</v>
      </c>
      <c r="D207" s="35">
        <f>'Complément Ific Aviq'!C46</f>
        <v>56.228729660847094</v>
      </c>
      <c r="E207" s="35">
        <f t="shared" si="46"/>
        <v>56.228729660847094</v>
      </c>
      <c r="F207" s="35">
        <f t="shared" si="47"/>
        <v>56.228729660847094</v>
      </c>
      <c r="G207" s="36">
        <v>32</v>
      </c>
      <c r="H207" s="37"/>
      <c r="I207" s="73"/>
      <c r="J207" s="129">
        <f t="shared" si="41"/>
        <v>0</v>
      </c>
      <c r="K207" s="35">
        <f t="shared" si="42"/>
        <v>0</v>
      </c>
      <c r="L207" s="108"/>
      <c r="N207" s="36">
        <v>32</v>
      </c>
      <c r="O207" s="61">
        <f>Ific!M45-'RGB1'!M187</f>
        <v>4304.0585687940038</v>
      </c>
      <c r="P207" s="35">
        <f>'Complément Ific Aviq'!C46</f>
        <v>56.228729660847094</v>
      </c>
      <c r="Q207" s="35">
        <f t="shared" si="43"/>
        <v>-4247.8298391331564</v>
      </c>
      <c r="R207" s="35">
        <f t="shared" si="48"/>
        <v>-50.458910696507701</v>
      </c>
      <c r="S207" s="36">
        <v>32</v>
      </c>
      <c r="T207" s="37"/>
      <c r="U207" s="73"/>
      <c r="V207" s="129">
        <f t="shared" si="44"/>
        <v>0</v>
      </c>
      <c r="W207" s="35">
        <f t="shared" si="45"/>
        <v>0</v>
      </c>
      <c r="X207" s="126"/>
      <c r="Z207" s="126"/>
    </row>
    <row r="208" spans="2:26" x14ac:dyDescent="0.25">
      <c r="B208" s="36">
        <v>33</v>
      </c>
      <c r="C208" s="61">
        <f>Ific!M46-'RGB1'!M476</f>
        <v>-11092.68157044331</v>
      </c>
      <c r="D208" s="35">
        <f>'Complément Ific Aviq'!C47</f>
        <v>153.12872966085126</v>
      </c>
      <c r="E208" s="35">
        <f t="shared" si="46"/>
        <v>153.12872966085126</v>
      </c>
      <c r="F208" s="35">
        <f t="shared" si="47"/>
        <v>96.900000000004169</v>
      </c>
      <c r="G208" s="36">
        <v>33</v>
      </c>
      <c r="H208" s="37"/>
      <c r="I208" s="73"/>
      <c r="J208" s="129">
        <f t="shared" si="41"/>
        <v>0</v>
      </c>
      <c r="K208" s="35">
        <f t="shared" si="42"/>
        <v>0</v>
      </c>
      <c r="L208" s="108"/>
      <c r="N208" s="36">
        <v>33</v>
      </c>
      <c r="O208" s="61">
        <f>Ific!M46-'RGB1'!M188</f>
        <v>4403.28360218335</v>
      </c>
      <c r="P208" s="35">
        <f>'Complément Ific Aviq'!C47</f>
        <v>153.12872966085126</v>
      </c>
      <c r="Q208" s="35">
        <f t="shared" si="43"/>
        <v>-4250.1548725224984</v>
      </c>
      <c r="R208" s="35">
        <f t="shared" si="48"/>
        <v>-2.3250333893420247</v>
      </c>
      <c r="S208" s="36">
        <v>33</v>
      </c>
      <c r="T208" s="37"/>
      <c r="U208" s="73"/>
      <c r="V208" s="129">
        <f t="shared" si="44"/>
        <v>0</v>
      </c>
      <c r="W208" s="35">
        <f t="shared" si="45"/>
        <v>0</v>
      </c>
      <c r="X208" s="126"/>
      <c r="Z208" s="126"/>
    </row>
    <row r="209" spans="1:54" x14ac:dyDescent="0.25">
      <c r="B209" s="36">
        <v>34</v>
      </c>
      <c r="C209" s="61">
        <f>Ific!M47-'RGB1'!M477</f>
        <v>-11000.919144022017</v>
      </c>
      <c r="D209" s="35">
        <f>'Complément Ific Aviq'!C48</f>
        <v>243.42872966084818</v>
      </c>
      <c r="E209" s="35">
        <f t="shared" si="46"/>
        <v>243.42872966084818</v>
      </c>
      <c r="F209" s="35">
        <f t="shared" si="47"/>
        <v>90.299999999996913</v>
      </c>
      <c r="G209" s="36">
        <v>34</v>
      </c>
      <c r="H209" s="37"/>
      <c r="I209" s="73"/>
      <c r="J209" s="129">
        <f t="shared" si="41"/>
        <v>0</v>
      </c>
      <c r="K209" s="35">
        <f t="shared" si="42"/>
        <v>0</v>
      </c>
      <c r="L209" s="108"/>
      <c r="N209" s="36">
        <v>34</v>
      </c>
      <c r="O209" s="61">
        <f>Ific!M47-'RGB1'!M189</f>
        <v>4495.0460286046437</v>
      </c>
      <c r="P209" s="35">
        <f>'Complément Ific Aviq'!C48</f>
        <v>243.42872966084818</v>
      </c>
      <c r="Q209" s="35">
        <f t="shared" si="43"/>
        <v>-4251.6172989437955</v>
      </c>
      <c r="R209" s="35">
        <f t="shared" si="48"/>
        <v>-1.4624264212970957</v>
      </c>
      <c r="S209" s="36">
        <v>34</v>
      </c>
      <c r="T209" s="37"/>
      <c r="U209" s="73"/>
      <c r="V209" s="129">
        <f t="shared" si="44"/>
        <v>0</v>
      </c>
      <c r="W209" s="35">
        <f t="shared" si="45"/>
        <v>0</v>
      </c>
      <c r="X209" s="126"/>
      <c r="Z209" s="126"/>
    </row>
    <row r="210" spans="1:54" x14ac:dyDescent="0.25">
      <c r="B210" s="36">
        <v>35</v>
      </c>
      <c r="C210" s="61">
        <f>Ific!M48-'RGB1'!M478</f>
        <v>-10915.962891548334</v>
      </c>
      <c r="D210" s="35">
        <f>'Complément Ific Aviq'!C49</f>
        <v>326.63872966085171</v>
      </c>
      <c r="E210" s="35">
        <f t="shared" si="46"/>
        <v>326.63872966085171</v>
      </c>
      <c r="F210" s="35">
        <f t="shared" si="47"/>
        <v>83.210000000003532</v>
      </c>
      <c r="G210" s="36">
        <v>35</v>
      </c>
      <c r="H210" s="37"/>
      <c r="I210" s="73"/>
      <c r="J210" s="129">
        <f t="shared" si="41"/>
        <v>0</v>
      </c>
      <c r="K210" s="35">
        <f t="shared" si="42"/>
        <v>0</v>
      </c>
      <c r="L210" s="126"/>
      <c r="N210" s="36">
        <v>35</v>
      </c>
      <c r="O210" s="61">
        <f>Ific!M48-'RGB1'!M190</f>
        <v>4580.0022810783266</v>
      </c>
      <c r="P210" s="35">
        <f>'Complément Ific Aviq'!C49</f>
        <v>326.63872966085171</v>
      </c>
      <c r="Q210" s="35">
        <f t="shared" si="43"/>
        <v>-4253.3635514174748</v>
      </c>
      <c r="R210" s="35">
        <f t="shared" si="48"/>
        <v>-1.7462524736793057</v>
      </c>
      <c r="S210" s="36">
        <v>35</v>
      </c>
      <c r="T210" s="37"/>
      <c r="U210" s="73"/>
      <c r="V210" s="129">
        <f t="shared" si="44"/>
        <v>0</v>
      </c>
      <c r="W210" s="35">
        <f t="shared" si="45"/>
        <v>0</v>
      </c>
      <c r="X210" s="126"/>
      <c r="Y210" s="108"/>
      <c r="Z210" s="108"/>
    </row>
    <row r="211" spans="1:54" x14ac:dyDescent="0.25">
      <c r="B211" s="38" t="s">
        <v>40</v>
      </c>
      <c r="C211" s="61">
        <f>SUM(C175:C210)</f>
        <v>-323451.40556998417</v>
      </c>
      <c r="D211" s="61">
        <f>SUM(D175:D210)</f>
        <v>88695.892579886277</v>
      </c>
      <c r="E211" s="61">
        <f>SUM(E175:E210)</f>
        <v>88695.892579886277</v>
      </c>
      <c r="F211" s="32">
        <f>SUM(F175:F210)</f>
        <v>-3221.7412703391483</v>
      </c>
      <c r="G211" s="32"/>
      <c r="H211" s="180">
        <f t="shared" ref="H211:K211" si="49">SUM(H175:H210)</f>
        <v>0</v>
      </c>
      <c r="I211" s="180">
        <f t="shared" si="49"/>
        <v>0</v>
      </c>
      <c r="J211" s="180">
        <f t="shared" si="49"/>
        <v>0</v>
      </c>
      <c r="K211" s="61">
        <f t="shared" si="49"/>
        <v>0</v>
      </c>
      <c r="L211" s="62"/>
      <c r="N211" s="38" t="s">
        <v>40</v>
      </c>
      <c r="O211" s="32">
        <f t="shared" ref="O211:V211" si="50">SUM(O175:O210)</f>
        <v>156594.77919760084</v>
      </c>
      <c r="P211" s="32">
        <f t="shared" si="50"/>
        <v>88695.892579886277</v>
      </c>
      <c r="Q211" s="32">
        <f t="shared" si="50"/>
        <v>-67898.886617714539</v>
      </c>
      <c r="R211" s="32">
        <f t="shared" si="50"/>
        <v>-2261.0638638008122</v>
      </c>
      <c r="S211" s="32"/>
      <c r="T211" s="32">
        <f t="shared" si="50"/>
        <v>0</v>
      </c>
      <c r="U211" s="32">
        <f t="shared" si="50"/>
        <v>0</v>
      </c>
      <c r="V211" s="32">
        <f t="shared" si="50"/>
        <v>0</v>
      </c>
      <c r="W211" s="61">
        <f t="shared" ref="W211" si="51">SUM(W175:W210)</f>
        <v>0</v>
      </c>
      <c r="X211" s="39"/>
      <c r="Y211" s="39"/>
    </row>
    <row r="212" spans="1:54" x14ac:dyDescent="0.25">
      <c r="A212" s="33" t="s">
        <v>111</v>
      </c>
      <c r="C212" s="62">
        <f>COUNTIFS(C175:C210,"&lt;0")</f>
        <v>36</v>
      </c>
      <c r="E212" s="39">
        <f>COUNTIFS(E175:E210,"&lt;0")</f>
        <v>0</v>
      </c>
      <c r="F212" s="39"/>
      <c r="G212" s="39"/>
      <c r="H212" s="182"/>
      <c r="I212" s="182"/>
      <c r="J212" s="182"/>
      <c r="K212" s="175"/>
      <c r="M212" s="33" t="s">
        <v>111</v>
      </c>
      <c r="N212" s="31"/>
      <c r="O212" s="62">
        <f>COUNTIFS(O175:O210,"&lt;0")</f>
        <v>0</v>
      </c>
      <c r="Q212" s="39">
        <f>COUNTIFS(Q175:Q210,"&lt;0")</f>
        <v>34</v>
      </c>
      <c r="R212" s="39"/>
      <c r="S212" s="39"/>
      <c r="X212" s="127"/>
      <c r="Z212" s="128"/>
      <c r="AE212" s="127"/>
      <c r="AG212" s="128"/>
      <c r="AL212" s="127"/>
      <c r="AN212" s="128"/>
      <c r="AS212" s="127"/>
      <c r="AU212" s="128"/>
      <c r="AZ212" s="127"/>
      <c r="BB212" s="128"/>
    </row>
    <row r="213" spans="1:54" x14ac:dyDescent="0.25">
      <c r="C213" s="39"/>
      <c r="E213" s="110" t="s">
        <v>127</v>
      </c>
      <c r="F213" s="172"/>
      <c r="G213" s="172"/>
      <c r="H213" s="168"/>
      <c r="I213" s="167"/>
      <c r="J213" s="169">
        <f>IF((H211+I211)=0,0,(SUMPRODUCT(B175:B210,H175:H210)+SUMPRODUCT(B175:B210,I175:I210))/(H211+I211))</f>
        <v>0</v>
      </c>
      <c r="K213" s="128"/>
      <c r="N213" s="31"/>
      <c r="O213" s="39"/>
      <c r="Q213" s="110" t="s">
        <v>127</v>
      </c>
      <c r="R213" s="172"/>
      <c r="S213" s="172"/>
      <c r="T213" s="53"/>
      <c r="U213" s="52"/>
      <c r="V213" s="169">
        <f>IF((T211+U211)=0,0,(SUMPRODUCT(N175:N210,T175:T210)+SUMPRODUCT(N175:N210,U175:U210))/(T211+U211))</f>
        <v>0</v>
      </c>
      <c r="W213" s="128"/>
      <c r="X213" s="127"/>
      <c r="Z213" s="128"/>
      <c r="AE213" s="127"/>
      <c r="AG213" s="128"/>
      <c r="AL213" s="127"/>
      <c r="AN213" s="128"/>
      <c r="AS213" s="127"/>
      <c r="AU213" s="128"/>
      <c r="AZ213" s="127"/>
      <c r="BB213" s="128"/>
    </row>
    <row r="214" spans="1:54" x14ac:dyDescent="0.25">
      <c r="C214" s="39"/>
      <c r="E214" s="127"/>
      <c r="F214" s="127"/>
      <c r="G214" s="127"/>
      <c r="J214" s="128"/>
      <c r="K214" s="128"/>
      <c r="N214" s="31"/>
      <c r="O214" s="39"/>
      <c r="Q214" s="127"/>
      <c r="R214" s="127"/>
      <c r="S214" s="127"/>
      <c r="V214" s="128"/>
      <c r="W214" s="128"/>
      <c r="X214" s="127"/>
      <c r="Z214" s="128"/>
      <c r="AE214" s="127"/>
      <c r="AG214" s="128"/>
      <c r="AL214" s="127"/>
      <c r="AN214" s="128"/>
      <c r="AS214" s="127"/>
      <c r="AU214" s="128"/>
      <c r="AZ214" s="127"/>
      <c r="BB214" s="128"/>
    </row>
    <row r="215" spans="1:54" x14ac:dyDescent="0.25">
      <c r="C215" s="39"/>
      <c r="E215" s="127"/>
      <c r="F215" s="127"/>
      <c r="G215" s="127"/>
      <c r="H215" s="50" t="s">
        <v>168</v>
      </c>
      <c r="I215" s="50"/>
      <c r="J215" s="170">
        <f>SUMPRODUCT(F176:F210,I176:I210)</f>
        <v>0</v>
      </c>
      <c r="K215" s="174"/>
      <c r="L215" s="39"/>
      <c r="N215" s="31"/>
      <c r="O215" s="39"/>
      <c r="Q215" s="127"/>
      <c r="R215" s="127"/>
      <c r="S215" s="127"/>
      <c r="T215" s="50" t="s">
        <v>168</v>
      </c>
      <c r="U215" s="50"/>
      <c r="V215" s="170">
        <f>SUMPRODUCT(R176:R210,U176:U210)</f>
        <v>0</v>
      </c>
      <c r="W215" s="174"/>
      <c r="AA215" s="108"/>
      <c r="AC215" s="39"/>
      <c r="AH215" s="108"/>
      <c r="AJ215" s="39"/>
    </row>
    <row r="216" spans="1:54" x14ac:dyDescent="0.25">
      <c r="A216" s="31"/>
      <c r="B216" s="108"/>
      <c r="C216" s="33"/>
      <c r="D216" s="39"/>
    </row>
    <row r="217" spans="1:54" x14ac:dyDescent="0.25">
      <c r="A217" s="194" t="s">
        <v>178</v>
      </c>
      <c r="B217" s="206"/>
      <c r="C217" s="196"/>
      <c r="D217" s="3" t="s">
        <v>39</v>
      </c>
      <c r="E217" s="3" t="s">
        <v>167</v>
      </c>
      <c r="F217" s="109" t="s">
        <v>41</v>
      </c>
      <c r="G217" s="3" t="s">
        <v>165</v>
      </c>
      <c r="H217" s="3" t="s">
        <v>149</v>
      </c>
      <c r="I217" s="3" t="s">
        <v>166</v>
      </c>
    </row>
    <row r="218" spans="1:54" x14ac:dyDescent="0.25">
      <c r="A218" s="51" t="str">
        <f>B28</f>
        <v>Aide soignante - D1.1 1994</v>
      </c>
      <c r="B218" s="51"/>
      <c r="C218" s="51"/>
      <c r="D218" s="162">
        <f>J67</f>
        <v>0</v>
      </c>
      <c r="E218" s="162">
        <f>K67</f>
        <v>0</v>
      </c>
      <c r="F218" s="163">
        <f>H67+I67</f>
        <v>0</v>
      </c>
      <c r="G218" s="162">
        <f>I67</f>
        <v>0</v>
      </c>
      <c r="H218" s="163">
        <f>J69</f>
        <v>0</v>
      </c>
      <c r="I218" s="163">
        <f>J71</f>
        <v>0</v>
      </c>
    </row>
    <row r="219" spans="1:54" x14ac:dyDescent="0.25">
      <c r="A219" s="51" t="str">
        <f>N28</f>
        <v>Aide soignante - D2 -1994</v>
      </c>
      <c r="B219" s="51"/>
      <c r="C219" s="51"/>
      <c r="D219" s="162">
        <f>V67</f>
        <v>0</v>
      </c>
      <c r="E219" s="162">
        <f>W67</f>
        <v>0</v>
      </c>
      <c r="F219" s="163">
        <f>T67+U67</f>
        <v>0</v>
      </c>
      <c r="G219" s="162">
        <f>U67</f>
        <v>0</v>
      </c>
      <c r="H219" s="163">
        <f>V69</f>
        <v>0</v>
      </c>
      <c r="I219" s="163">
        <f>V71</f>
        <v>0</v>
      </c>
    </row>
    <row r="220" spans="1:54" x14ac:dyDescent="0.25">
      <c r="A220" s="51" t="str">
        <f>Z28</f>
        <v>Aide soignante - D3 1994</v>
      </c>
      <c r="B220" s="51"/>
      <c r="C220" s="51"/>
      <c r="D220" s="162">
        <f>AH67</f>
        <v>0</v>
      </c>
      <c r="E220" s="162">
        <f>AI67</f>
        <v>0</v>
      </c>
      <c r="F220" s="163">
        <f>AF67+AG67</f>
        <v>0</v>
      </c>
      <c r="G220" s="162">
        <f>AG67</f>
        <v>0</v>
      </c>
      <c r="H220" s="163">
        <f>AH69</f>
        <v>0</v>
      </c>
      <c r="I220" s="163">
        <f>AH71</f>
        <v>0</v>
      </c>
    </row>
    <row r="221" spans="1:54" x14ac:dyDescent="0.25">
      <c r="A221" s="51" t="str">
        <f>N172</f>
        <v>Aide soignante - D1 2004</v>
      </c>
      <c r="B221" s="52"/>
      <c r="C221" s="53"/>
      <c r="D221" s="162">
        <f>V211</f>
        <v>0</v>
      </c>
      <c r="E221" s="162">
        <f>W211</f>
        <v>0</v>
      </c>
      <c r="F221" s="163">
        <f>T211+U211</f>
        <v>0</v>
      </c>
      <c r="G221" s="163">
        <f>U211</f>
        <v>0</v>
      </c>
      <c r="H221" s="163">
        <f>V213</f>
        <v>0</v>
      </c>
      <c r="I221" s="163">
        <f>V215</f>
        <v>0</v>
      </c>
    </row>
    <row r="222" spans="1:54" x14ac:dyDescent="0.25">
      <c r="A222" s="51" t="str">
        <f>B77</f>
        <v>Aide soignante - D1.1 2004</v>
      </c>
      <c r="B222" s="52"/>
      <c r="C222" s="53"/>
      <c r="D222" s="56">
        <f>J116</f>
        <v>0</v>
      </c>
      <c r="E222" s="56">
        <f>K116</f>
        <v>0</v>
      </c>
      <c r="F222" s="56">
        <f>H116+I116</f>
        <v>0</v>
      </c>
      <c r="G222" s="56">
        <f>I116</f>
        <v>0</v>
      </c>
      <c r="H222" s="56">
        <f>J118</f>
        <v>0</v>
      </c>
      <c r="I222" s="56">
        <f>J120</f>
        <v>0</v>
      </c>
    </row>
    <row r="223" spans="1:54" x14ac:dyDescent="0.25">
      <c r="A223" s="51" t="str">
        <f>N77</f>
        <v>Aide soignante - D2 -2004</v>
      </c>
      <c r="B223" s="52"/>
      <c r="C223" s="53"/>
      <c r="D223" s="56">
        <f>V116</f>
        <v>0</v>
      </c>
      <c r="E223" s="56">
        <f>W116</f>
        <v>0</v>
      </c>
      <c r="F223" s="56">
        <f>T116+U116</f>
        <v>0</v>
      </c>
      <c r="G223" s="56">
        <f>U116</f>
        <v>0</v>
      </c>
      <c r="H223" s="56">
        <f>V118</f>
        <v>0</v>
      </c>
      <c r="I223" s="56">
        <f>V120</f>
        <v>0</v>
      </c>
    </row>
    <row r="224" spans="1:54" x14ac:dyDescent="0.25">
      <c r="A224" s="51" t="str">
        <f>Z77</f>
        <v>Aide soignante - D3 2004</v>
      </c>
      <c r="B224" s="52"/>
      <c r="C224" s="53"/>
      <c r="D224" s="56">
        <f>AH116</f>
        <v>0</v>
      </c>
      <c r="E224" s="56">
        <f>AI116</f>
        <v>0</v>
      </c>
      <c r="F224" s="56">
        <f>AF116+AG116</f>
        <v>0</v>
      </c>
      <c r="G224" s="56">
        <f>AG116</f>
        <v>0</v>
      </c>
      <c r="H224" s="56">
        <f>AH118</f>
        <v>0</v>
      </c>
      <c r="I224" s="56">
        <f>AH120</f>
        <v>0</v>
      </c>
    </row>
    <row r="225" spans="1:10" x14ac:dyDescent="0.25">
      <c r="A225" s="51" t="str">
        <f>B124</f>
        <v>Aide soignante - D2 -2013</v>
      </c>
      <c r="B225" s="52"/>
      <c r="C225" s="53"/>
      <c r="D225" s="56">
        <f>J163</f>
        <v>0</v>
      </c>
      <c r="E225" s="56">
        <f>K163</f>
        <v>0</v>
      </c>
      <c r="F225" s="56">
        <f>H163+I163</f>
        <v>0</v>
      </c>
      <c r="G225" s="56">
        <f>I163</f>
        <v>0</v>
      </c>
      <c r="H225" s="56">
        <f>J165</f>
        <v>0</v>
      </c>
      <c r="I225" s="56">
        <f>J167</f>
        <v>0</v>
      </c>
    </row>
    <row r="226" spans="1:10" x14ac:dyDescent="0.25">
      <c r="A226" s="51" t="str">
        <f>N124</f>
        <v>Aide soignante - D3 2013</v>
      </c>
      <c r="B226" s="54"/>
      <c r="C226" s="53"/>
      <c r="D226" s="56">
        <f>V163</f>
        <v>0</v>
      </c>
      <c r="E226" s="56">
        <f>W163</f>
        <v>0</v>
      </c>
      <c r="F226" s="56">
        <f>T163+U163</f>
        <v>0</v>
      </c>
      <c r="G226" s="56">
        <f>U163</f>
        <v>0</v>
      </c>
      <c r="H226" s="56">
        <f>V165</f>
        <v>0</v>
      </c>
      <c r="I226" s="56">
        <f>V167</f>
        <v>0</v>
      </c>
    </row>
    <row r="227" spans="1:10" x14ac:dyDescent="0.25">
      <c r="A227" s="51" t="str">
        <f>B172</f>
        <v>Aide soignante - D3.1. 2013</v>
      </c>
      <c r="B227" s="54"/>
      <c r="C227" s="53"/>
      <c r="D227" s="56">
        <f>J211</f>
        <v>0</v>
      </c>
      <c r="E227" s="56">
        <f>K211</f>
        <v>0</v>
      </c>
      <c r="F227" s="56">
        <f>H211+I211</f>
        <v>0</v>
      </c>
      <c r="G227" s="56">
        <f>I211</f>
        <v>0</v>
      </c>
      <c r="H227" s="56">
        <f>J213</f>
        <v>0</v>
      </c>
      <c r="I227" s="56">
        <f>J215</f>
        <v>0</v>
      </c>
    </row>
    <row r="228" spans="1:10" x14ac:dyDescent="0.25">
      <c r="A228" s="51" t="s">
        <v>40</v>
      </c>
      <c r="B228" s="55"/>
      <c r="C228" s="53"/>
      <c r="D228" s="56">
        <f>SUM(D218:D227)</f>
        <v>0</v>
      </c>
      <c r="E228" s="56">
        <f t="shared" ref="E228:I228" si="52">SUM(E218:E227)</f>
        <v>0</v>
      </c>
      <c r="F228" s="56">
        <f t="shared" si="52"/>
        <v>0</v>
      </c>
      <c r="G228" s="56">
        <f t="shared" si="52"/>
        <v>0</v>
      </c>
      <c r="H228" s="56">
        <f t="shared" si="52"/>
        <v>0</v>
      </c>
      <c r="I228" s="56">
        <f t="shared" si="52"/>
        <v>0</v>
      </c>
    </row>
    <row r="229" spans="1:10" x14ac:dyDescent="0.25">
      <c r="G229" s="126"/>
      <c r="H229" s="126"/>
      <c r="I229" s="126"/>
      <c r="J229" s="126"/>
    </row>
    <row r="230" spans="1:10" x14ac:dyDescent="0.25">
      <c r="A230" s="124"/>
      <c r="B230" s="124"/>
      <c r="C230" s="33"/>
      <c r="G230" s="126"/>
      <c r="H230" s="126"/>
      <c r="I230" s="126"/>
      <c r="J230" s="126"/>
    </row>
  </sheetData>
  <phoneticPr fontId="14" type="noConversion"/>
  <conditionalFormatting sqref="C31:C66 C80:C115 D162 C165:C167 B169:B171 B216">
    <cfRule type="cellIs" dxfId="62" priority="193" operator="lessThan">
      <formula>0</formula>
    </cfRule>
  </conditionalFormatting>
  <conditionalFormatting sqref="C127:C162">
    <cfRule type="cellIs" dxfId="61" priority="132" operator="lessThan">
      <formula>0</formula>
    </cfRule>
  </conditionalFormatting>
  <conditionalFormatting sqref="C174:C210">
    <cfRule type="cellIs" dxfId="60" priority="38" operator="lessThan">
      <formula>0</formula>
    </cfRule>
  </conditionalFormatting>
  <conditionalFormatting sqref="C213:C215">
    <cfRule type="cellIs" dxfId="59" priority="41" operator="lessThan">
      <formula>0</formula>
    </cfRule>
  </conditionalFormatting>
  <conditionalFormatting sqref="E174:E210 X174:X210">
    <cfRule type="cellIs" dxfId="58" priority="39" operator="lessThan">
      <formula>0</formula>
    </cfRule>
  </conditionalFormatting>
  <conditionalFormatting sqref="E31:F66">
    <cfRule type="cellIs" dxfId="57" priority="2" operator="lessThan">
      <formula>0</formula>
    </cfRule>
  </conditionalFormatting>
  <conditionalFormatting sqref="E80:F115">
    <cfRule type="cellIs" dxfId="56" priority="28" operator="lessThan">
      <formula>0</formula>
    </cfRule>
  </conditionalFormatting>
  <conditionalFormatting sqref="E127:F162">
    <cfRule type="cellIs" dxfId="55" priority="27" operator="lessThan">
      <formula>0</formula>
    </cfRule>
  </conditionalFormatting>
  <conditionalFormatting sqref="F175:F210">
    <cfRule type="cellIs" dxfId="54" priority="25" operator="lessThan">
      <formula>0</formula>
    </cfRule>
  </conditionalFormatting>
  <conditionalFormatting sqref="H162:I162">
    <cfRule type="cellIs" dxfId="53" priority="93" operator="lessThan">
      <formula>0</formula>
    </cfRule>
  </conditionalFormatting>
  <conditionalFormatting sqref="L31:L66">
    <cfRule type="cellIs" dxfId="52" priority="21" operator="lessThan">
      <formula>0</formula>
    </cfRule>
  </conditionalFormatting>
  <conditionalFormatting sqref="L80:L115">
    <cfRule type="cellIs" dxfId="51" priority="185" operator="lessThan">
      <formula>0</formula>
    </cfRule>
  </conditionalFormatting>
  <conditionalFormatting sqref="L127:L163">
    <cfRule type="cellIs" dxfId="50" priority="120" operator="lessThan">
      <formula>0</formula>
    </cfRule>
  </conditionalFormatting>
  <conditionalFormatting sqref="L174:L209">
    <cfRule type="cellIs" dxfId="49" priority="37" operator="lessThan">
      <formula>0</formula>
    </cfRule>
  </conditionalFormatting>
  <conditionalFormatting sqref="O31:O66">
    <cfRule type="cellIs" dxfId="48" priority="10" operator="lessThan">
      <formula>0</formula>
    </cfRule>
  </conditionalFormatting>
  <conditionalFormatting sqref="O69:O71">
    <cfRule type="cellIs" dxfId="47" priority="11" operator="lessThan">
      <formula>0</formula>
    </cfRule>
  </conditionalFormatting>
  <conditionalFormatting sqref="O80:O115">
    <cfRule type="cellIs" dxfId="46" priority="34" operator="lessThan">
      <formula>0</formula>
    </cfRule>
  </conditionalFormatting>
  <conditionalFormatting sqref="O118:O121">
    <cfRule type="cellIs" dxfId="45" priority="35" operator="lessThan">
      <formula>0</formula>
    </cfRule>
  </conditionalFormatting>
  <conditionalFormatting sqref="O126:O162">
    <cfRule type="cellIs" dxfId="44" priority="110" operator="lessThan">
      <formula>0</formula>
    </cfRule>
  </conditionalFormatting>
  <conditionalFormatting sqref="O165:O167 O175:O210">
    <cfRule type="cellIs" dxfId="43" priority="57" operator="lessThan">
      <formula>0</formula>
    </cfRule>
  </conditionalFormatting>
  <conditionalFormatting sqref="Q126:Q162">
    <cfRule type="cellIs" dxfId="42" priority="111" operator="lessThan">
      <formula>0</formula>
    </cfRule>
  </conditionalFormatting>
  <conditionalFormatting sqref="Q31:R66">
    <cfRule type="cellIs" dxfId="41" priority="4" operator="lessThan">
      <formula>0</formula>
    </cfRule>
  </conditionalFormatting>
  <conditionalFormatting sqref="Q80:R115">
    <cfRule type="cellIs" dxfId="40" priority="24" operator="lessThan">
      <formula>0</formula>
    </cfRule>
  </conditionalFormatting>
  <conditionalFormatting sqref="Q175:R210">
    <cfRule type="cellIs" dxfId="39" priority="50" operator="lessThan">
      <formula>0</formula>
    </cfRule>
  </conditionalFormatting>
  <conditionalFormatting sqref="R127:R162">
    <cfRule type="cellIs" dxfId="38" priority="26" operator="lessThan">
      <formula>0</formula>
    </cfRule>
  </conditionalFormatting>
  <conditionalFormatting sqref="T66:U66">
    <cfRule type="cellIs" dxfId="37" priority="9" operator="lessThan">
      <formula>0</formula>
    </cfRule>
  </conditionalFormatting>
  <conditionalFormatting sqref="T115:U115">
    <cfRule type="cellIs" dxfId="36" priority="33" operator="lessThan">
      <formula>0</formula>
    </cfRule>
  </conditionalFormatting>
  <conditionalFormatting sqref="X31:X66">
    <cfRule type="cellIs" dxfId="35" priority="17" operator="lessThan">
      <formula>0</formula>
    </cfRule>
  </conditionalFormatting>
  <conditionalFormatting sqref="X80:X115">
    <cfRule type="cellIs" dxfId="34" priority="71" operator="lessThan">
      <formula>0</formula>
    </cfRule>
  </conditionalFormatting>
  <conditionalFormatting sqref="X127:X162">
    <cfRule type="cellIs" dxfId="33" priority="80" operator="lessThan">
      <formula>0</formula>
    </cfRule>
  </conditionalFormatting>
  <conditionalFormatting sqref="X163:Z163 AK163:AN163 L168 V168 AC168 AJ168 T169:U169 AB169:AB170 AI169:AI170 AA215 AH215">
    <cfRule type="cellIs" dxfId="32" priority="191" operator="lessThan">
      <formula>0</formula>
    </cfRule>
  </conditionalFormatting>
  <conditionalFormatting sqref="Y210:Z210">
    <cfRule type="cellIs" dxfId="31" priority="40" operator="lessThan">
      <formula>0</formula>
    </cfRule>
  </conditionalFormatting>
  <conditionalFormatting sqref="AA30:AA66">
    <cfRule type="cellIs" dxfId="30" priority="6" operator="lessThan">
      <formula>0</formula>
    </cfRule>
  </conditionalFormatting>
  <conditionalFormatting sqref="AA69:AA71">
    <cfRule type="cellIs" dxfId="29" priority="8" operator="lessThan">
      <formula>0</formula>
    </cfRule>
  </conditionalFormatting>
  <conditionalFormatting sqref="AA79:AA115">
    <cfRule type="cellIs" dxfId="28" priority="29" operator="lessThan">
      <formula>0</formula>
    </cfRule>
  </conditionalFormatting>
  <conditionalFormatting sqref="AA118:AA120">
    <cfRule type="cellIs" dxfId="27" priority="31" operator="lessThan">
      <formula>0</formula>
    </cfRule>
  </conditionalFormatting>
  <conditionalFormatting sqref="AC30:AC66">
    <cfRule type="cellIs" dxfId="26" priority="1" operator="lessThan">
      <formula>0</formula>
    </cfRule>
  </conditionalFormatting>
  <conditionalFormatting sqref="AC79:AC115">
    <cfRule type="cellIs" dxfId="25" priority="30" operator="lessThan">
      <formula>0</formula>
    </cfRule>
  </conditionalFormatting>
  <conditionalFormatting sqref="AC127:AC162">
    <cfRule type="cellIs" dxfId="24" priority="115" operator="lessThan">
      <formula>0</formula>
    </cfRule>
  </conditionalFormatting>
  <conditionalFormatting sqref="AD31:AD66">
    <cfRule type="cellIs" dxfId="23" priority="3" operator="lessThan">
      <formula>0</formula>
    </cfRule>
  </conditionalFormatting>
  <conditionalFormatting sqref="AD80:AD115">
    <cfRule type="cellIs" dxfId="22" priority="23" operator="lessThan">
      <formula>0</formula>
    </cfRule>
  </conditionalFormatting>
  <conditionalFormatting sqref="AE127:AE162">
    <cfRule type="cellIs" dxfId="21" priority="78" operator="lessThan">
      <formula>0</formula>
    </cfRule>
  </conditionalFormatting>
  <conditionalFormatting sqref="AJ31:AJ66">
    <cfRule type="cellIs" dxfId="20" priority="20" operator="lessThan">
      <formula>0</formula>
    </cfRule>
  </conditionalFormatting>
  <conditionalFormatting sqref="AJ80:AJ115">
    <cfRule type="cellIs" dxfId="19" priority="176" operator="lessThan">
      <formula>0</formula>
    </cfRule>
  </conditionalFormatting>
  <conditionalFormatting sqref="AJ127:AJ163">
    <cfRule type="cellIs" dxfId="18" priority="113" operator="lessThan">
      <formula>0</formula>
    </cfRule>
  </conditionalFormatting>
  <conditionalFormatting sqref="AL31:AL67">
    <cfRule type="cellIs" dxfId="17" priority="14" operator="lessThan">
      <formula>0</formula>
    </cfRule>
  </conditionalFormatting>
  <conditionalFormatting sqref="AL80:AL116">
    <cfRule type="cellIs" dxfId="16" priority="66" operator="lessThan">
      <formula>0</formula>
    </cfRule>
  </conditionalFormatting>
  <conditionalFormatting sqref="AL127:AL162">
    <cfRule type="cellIs" dxfId="15" priority="77" operator="lessThan">
      <formula>0</formula>
    </cfRule>
  </conditionalFormatting>
  <conditionalFormatting sqref="AQ31:AQ66">
    <cfRule type="cellIs" dxfId="14" priority="18" operator="lessThan">
      <formula>0</formula>
    </cfRule>
  </conditionalFormatting>
  <conditionalFormatting sqref="AQ80:AQ115">
    <cfRule type="cellIs" dxfId="13" priority="164" operator="lessThan">
      <formula>0</formula>
    </cfRule>
  </conditionalFormatting>
  <conditionalFormatting sqref="AQ127:AQ162">
    <cfRule type="cellIs" dxfId="12" priority="60" operator="lessThan">
      <formula>0</formula>
    </cfRule>
  </conditionalFormatting>
  <conditionalFormatting sqref="AS31:AS67">
    <cfRule type="cellIs" dxfId="11" priority="16" operator="lessThan">
      <formula>0</formula>
    </cfRule>
  </conditionalFormatting>
  <conditionalFormatting sqref="AS80:AS116">
    <cfRule type="cellIs" dxfId="10" priority="68" operator="lessThan">
      <formula>0</formula>
    </cfRule>
  </conditionalFormatting>
  <conditionalFormatting sqref="AS127:AS163">
    <cfRule type="cellIs" dxfId="9" priority="59" operator="lessThan">
      <formula>0</formula>
    </cfRule>
  </conditionalFormatting>
  <conditionalFormatting sqref="AX31:AX66">
    <cfRule type="cellIs" dxfId="8" priority="19" operator="lessThan">
      <formula>0</formula>
    </cfRule>
  </conditionalFormatting>
  <conditionalFormatting sqref="AX80:AX115">
    <cfRule type="cellIs" dxfId="7" priority="170" operator="lessThan">
      <formula>0</formula>
    </cfRule>
  </conditionalFormatting>
  <conditionalFormatting sqref="AZ31:AZ67">
    <cfRule type="cellIs" dxfId="6" priority="15" operator="lessThan">
      <formula>0</formula>
    </cfRule>
  </conditionalFormatting>
  <conditionalFormatting sqref="AZ80:AZ116">
    <cfRule type="cellIs" dxfId="5" priority="67" operator="lessThan">
      <formula>0</formula>
    </cfRule>
  </conditionalFormatting>
  <conditionalFormatting sqref="BE31:BE66">
    <cfRule type="cellIs" dxfId="4" priority="13" operator="lessThan">
      <formula>0</formula>
    </cfRule>
  </conditionalFormatting>
  <conditionalFormatting sqref="BE80:BE115">
    <cfRule type="cellIs" dxfId="3" priority="63" operator="lessThan">
      <formula>0</formula>
    </cfRule>
  </conditionalFormatting>
  <conditionalFormatting sqref="BG31:BG67">
    <cfRule type="cellIs" dxfId="2" priority="12" operator="lessThan">
      <formula>0</formula>
    </cfRule>
  </conditionalFormatting>
  <conditionalFormatting sqref="BG80:BG116">
    <cfRule type="cellIs" dxfId="1" priority="62" operator="lessThan">
      <formula>0</formula>
    </cfRule>
  </conditionalFormatting>
  <pageMargins left="0.7" right="0.7" top="0.75" bottom="0.75" header="0.3" footer="0.3"/>
  <pageSetup paperSize="9" orientation="portrait" r:id="rId1"/>
  <ignoredErrors>
    <ignoredError sqref="J118 J16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78"/>
  <sheetViews>
    <sheetView zoomScaleNormal="100" workbookViewId="0">
      <selection activeCell="R421" sqref="R421"/>
    </sheetView>
  </sheetViews>
  <sheetFormatPr baseColWidth="10" defaultColWidth="12.33203125" defaultRowHeight="13.8" x14ac:dyDescent="0.25"/>
  <cols>
    <col min="1" max="1" width="8.6640625" style="26" customWidth="1"/>
    <col min="2" max="2" width="13" style="1" customWidth="1"/>
    <col min="3" max="3" width="12.6640625" style="1" customWidth="1"/>
    <col min="4" max="4" width="11.5546875" style="1" customWidth="1"/>
    <col min="5" max="6" width="13.88671875" style="1" customWidth="1"/>
    <col min="7" max="8" width="13.109375" style="1" customWidth="1"/>
    <col min="9" max="9" width="13.88671875" style="1" customWidth="1"/>
    <col min="10" max="10" width="14.33203125" style="1" customWidth="1"/>
    <col min="11" max="11" width="14.6640625" style="1" customWidth="1"/>
    <col min="12" max="12" width="13.109375" style="1" customWidth="1"/>
    <col min="13" max="13" width="15.33203125" style="1" customWidth="1"/>
    <col min="14" max="14" width="6.33203125" style="1" customWidth="1"/>
    <col min="15" max="15" width="24.33203125" style="1" customWidth="1"/>
    <col min="16" max="252" width="12.33203125" style="1"/>
    <col min="253" max="253" width="5.33203125" style="1" customWidth="1"/>
    <col min="254" max="254" width="12.6640625" style="1" customWidth="1"/>
    <col min="255" max="255" width="11.109375" style="1" customWidth="1"/>
    <col min="256" max="256" width="13.88671875" style="1" customWidth="1"/>
    <col min="257" max="257" width="14.33203125" style="1" customWidth="1"/>
    <col min="258" max="258" width="14.6640625" style="1" customWidth="1"/>
    <col min="259" max="259" width="13.109375" style="1" customWidth="1"/>
    <col min="260" max="260" width="14.88671875" style="1" customWidth="1"/>
    <col min="261" max="261" width="13.88671875" style="1" customWidth="1"/>
    <col min="262" max="263" width="11" style="1" customWidth="1"/>
    <col min="264" max="264" width="13.88671875" style="1" customWidth="1"/>
    <col min="265" max="265" width="15.33203125" style="1" customWidth="1"/>
    <col min="266" max="266" width="6.33203125" style="1" customWidth="1"/>
    <col min="267" max="267" width="14.44140625" style="1" customWidth="1"/>
    <col min="268" max="268" width="14.33203125" style="1" customWidth="1"/>
    <col min="269" max="269" width="13" style="1" bestFit="1" customWidth="1"/>
    <col min="270" max="508" width="12.33203125" style="1"/>
    <col min="509" max="509" width="5.33203125" style="1" customWidth="1"/>
    <col min="510" max="510" width="12.6640625" style="1" customWidth="1"/>
    <col min="511" max="511" width="11.109375" style="1" customWidth="1"/>
    <col min="512" max="512" width="13.88671875" style="1" customWidth="1"/>
    <col min="513" max="513" width="14.33203125" style="1" customWidth="1"/>
    <col min="514" max="514" width="14.6640625" style="1" customWidth="1"/>
    <col min="515" max="515" width="13.109375" style="1" customWidth="1"/>
    <col min="516" max="516" width="14.88671875" style="1" customWidth="1"/>
    <col min="517" max="517" width="13.88671875" style="1" customWidth="1"/>
    <col min="518" max="519" width="11" style="1" customWidth="1"/>
    <col min="520" max="520" width="13.88671875" style="1" customWidth="1"/>
    <col min="521" max="521" width="15.33203125" style="1" customWidth="1"/>
    <col min="522" max="522" width="6.33203125" style="1" customWidth="1"/>
    <col min="523" max="523" width="14.44140625" style="1" customWidth="1"/>
    <col min="524" max="524" width="14.33203125" style="1" customWidth="1"/>
    <col min="525" max="525" width="13" style="1" bestFit="1" customWidth="1"/>
    <col min="526" max="764" width="12.33203125" style="1"/>
    <col min="765" max="765" width="5.33203125" style="1" customWidth="1"/>
    <col min="766" max="766" width="12.6640625" style="1" customWidth="1"/>
    <col min="767" max="767" width="11.109375" style="1" customWidth="1"/>
    <col min="768" max="768" width="13.88671875" style="1" customWidth="1"/>
    <col min="769" max="769" width="14.33203125" style="1" customWidth="1"/>
    <col min="770" max="770" width="14.6640625" style="1" customWidth="1"/>
    <col min="771" max="771" width="13.109375" style="1" customWidth="1"/>
    <col min="772" max="772" width="14.88671875" style="1" customWidth="1"/>
    <col min="773" max="773" width="13.88671875" style="1" customWidth="1"/>
    <col min="774" max="775" width="11" style="1" customWidth="1"/>
    <col min="776" max="776" width="13.88671875" style="1" customWidth="1"/>
    <col min="777" max="777" width="15.33203125" style="1" customWidth="1"/>
    <col min="778" max="778" width="6.33203125" style="1" customWidth="1"/>
    <col min="779" max="779" width="14.44140625" style="1" customWidth="1"/>
    <col min="780" max="780" width="14.33203125" style="1" customWidth="1"/>
    <col min="781" max="781" width="13" style="1" bestFit="1" customWidth="1"/>
    <col min="782" max="1020" width="12.33203125" style="1"/>
    <col min="1021" max="1021" width="5.33203125" style="1" customWidth="1"/>
    <col min="1022" max="1022" width="12.6640625" style="1" customWidth="1"/>
    <col min="1023" max="1023" width="11.109375" style="1" customWidth="1"/>
    <col min="1024" max="1024" width="13.88671875" style="1" customWidth="1"/>
    <col min="1025" max="1025" width="14.33203125" style="1" customWidth="1"/>
    <col min="1026" max="1026" width="14.6640625" style="1" customWidth="1"/>
    <col min="1027" max="1027" width="13.109375" style="1" customWidth="1"/>
    <col min="1028" max="1028" width="14.88671875" style="1" customWidth="1"/>
    <col min="1029" max="1029" width="13.88671875" style="1" customWidth="1"/>
    <col min="1030" max="1031" width="11" style="1" customWidth="1"/>
    <col min="1032" max="1032" width="13.88671875" style="1" customWidth="1"/>
    <col min="1033" max="1033" width="15.33203125" style="1" customWidth="1"/>
    <col min="1034" max="1034" width="6.33203125" style="1" customWidth="1"/>
    <col min="1035" max="1035" width="14.44140625" style="1" customWidth="1"/>
    <col min="1036" max="1036" width="14.33203125" style="1" customWidth="1"/>
    <col min="1037" max="1037" width="13" style="1" bestFit="1" customWidth="1"/>
    <col min="1038" max="1276" width="12.33203125" style="1"/>
    <col min="1277" max="1277" width="5.33203125" style="1" customWidth="1"/>
    <col min="1278" max="1278" width="12.6640625" style="1" customWidth="1"/>
    <col min="1279" max="1279" width="11.109375" style="1" customWidth="1"/>
    <col min="1280" max="1280" width="13.88671875" style="1" customWidth="1"/>
    <col min="1281" max="1281" width="14.33203125" style="1" customWidth="1"/>
    <col min="1282" max="1282" width="14.6640625" style="1" customWidth="1"/>
    <col min="1283" max="1283" width="13.109375" style="1" customWidth="1"/>
    <col min="1284" max="1284" width="14.88671875" style="1" customWidth="1"/>
    <col min="1285" max="1285" width="13.88671875" style="1" customWidth="1"/>
    <col min="1286" max="1287" width="11" style="1" customWidth="1"/>
    <col min="1288" max="1288" width="13.88671875" style="1" customWidth="1"/>
    <col min="1289" max="1289" width="15.33203125" style="1" customWidth="1"/>
    <col min="1290" max="1290" width="6.33203125" style="1" customWidth="1"/>
    <col min="1291" max="1291" width="14.44140625" style="1" customWidth="1"/>
    <col min="1292" max="1292" width="14.33203125" style="1" customWidth="1"/>
    <col min="1293" max="1293" width="13" style="1" bestFit="1" customWidth="1"/>
    <col min="1294" max="1532" width="12.33203125" style="1"/>
    <col min="1533" max="1533" width="5.33203125" style="1" customWidth="1"/>
    <col min="1534" max="1534" width="12.6640625" style="1" customWidth="1"/>
    <col min="1535" max="1535" width="11.109375" style="1" customWidth="1"/>
    <col min="1536" max="1536" width="13.88671875" style="1" customWidth="1"/>
    <col min="1537" max="1537" width="14.33203125" style="1" customWidth="1"/>
    <col min="1538" max="1538" width="14.6640625" style="1" customWidth="1"/>
    <col min="1539" max="1539" width="13.109375" style="1" customWidth="1"/>
    <col min="1540" max="1540" width="14.88671875" style="1" customWidth="1"/>
    <col min="1541" max="1541" width="13.88671875" style="1" customWidth="1"/>
    <col min="1542" max="1543" width="11" style="1" customWidth="1"/>
    <col min="1544" max="1544" width="13.88671875" style="1" customWidth="1"/>
    <col min="1545" max="1545" width="15.33203125" style="1" customWidth="1"/>
    <col min="1546" max="1546" width="6.33203125" style="1" customWidth="1"/>
    <col min="1547" max="1547" width="14.44140625" style="1" customWidth="1"/>
    <col min="1548" max="1548" width="14.33203125" style="1" customWidth="1"/>
    <col min="1549" max="1549" width="13" style="1" bestFit="1" customWidth="1"/>
    <col min="1550" max="1788" width="12.33203125" style="1"/>
    <col min="1789" max="1789" width="5.33203125" style="1" customWidth="1"/>
    <col min="1790" max="1790" width="12.6640625" style="1" customWidth="1"/>
    <col min="1791" max="1791" width="11.109375" style="1" customWidth="1"/>
    <col min="1792" max="1792" width="13.88671875" style="1" customWidth="1"/>
    <col min="1793" max="1793" width="14.33203125" style="1" customWidth="1"/>
    <col min="1794" max="1794" width="14.6640625" style="1" customWidth="1"/>
    <col min="1795" max="1795" width="13.109375" style="1" customWidth="1"/>
    <col min="1796" max="1796" width="14.88671875" style="1" customWidth="1"/>
    <col min="1797" max="1797" width="13.88671875" style="1" customWidth="1"/>
    <col min="1798" max="1799" width="11" style="1" customWidth="1"/>
    <col min="1800" max="1800" width="13.88671875" style="1" customWidth="1"/>
    <col min="1801" max="1801" width="15.33203125" style="1" customWidth="1"/>
    <col min="1802" max="1802" width="6.33203125" style="1" customWidth="1"/>
    <col min="1803" max="1803" width="14.44140625" style="1" customWidth="1"/>
    <col min="1804" max="1804" width="14.33203125" style="1" customWidth="1"/>
    <col min="1805" max="1805" width="13" style="1" bestFit="1" customWidth="1"/>
    <col min="1806" max="2044" width="12.33203125" style="1"/>
    <col min="2045" max="2045" width="5.33203125" style="1" customWidth="1"/>
    <col min="2046" max="2046" width="12.6640625" style="1" customWidth="1"/>
    <col min="2047" max="2047" width="11.109375" style="1" customWidth="1"/>
    <col min="2048" max="2048" width="13.88671875" style="1" customWidth="1"/>
    <col min="2049" max="2049" width="14.33203125" style="1" customWidth="1"/>
    <col min="2050" max="2050" width="14.6640625" style="1" customWidth="1"/>
    <col min="2051" max="2051" width="13.109375" style="1" customWidth="1"/>
    <col min="2052" max="2052" width="14.88671875" style="1" customWidth="1"/>
    <col min="2053" max="2053" width="13.88671875" style="1" customWidth="1"/>
    <col min="2054" max="2055" width="11" style="1" customWidth="1"/>
    <col min="2056" max="2056" width="13.88671875" style="1" customWidth="1"/>
    <col min="2057" max="2057" width="15.33203125" style="1" customWidth="1"/>
    <col min="2058" max="2058" width="6.33203125" style="1" customWidth="1"/>
    <col min="2059" max="2059" width="14.44140625" style="1" customWidth="1"/>
    <col min="2060" max="2060" width="14.33203125" style="1" customWidth="1"/>
    <col min="2061" max="2061" width="13" style="1" bestFit="1" customWidth="1"/>
    <col min="2062" max="2300" width="12.33203125" style="1"/>
    <col min="2301" max="2301" width="5.33203125" style="1" customWidth="1"/>
    <col min="2302" max="2302" width="12.6640625" style="1" customWidth="1"/>
    <col min="2303" max="2303" width="11.109375" style="1" customWidth="1"/>
    <col min="2304" max="2304" width="13.88671875" style="1" customWidth="1"/>
    <col min="2305" max="2305" width="14.33203125" style="1" customWidth="1"/>
    <col min="2306" max="2306" width="14.6640625" style="1" customWidth="1"/>
    <col min="2307" max="2307" width="13.109375" style="1" customWidth="1"/>
    <col min="2308" max="2308" width="14.88671875" style="1" customWidth="1"/>
    <col min="2309" max="2309" width="13.88671875" style="1" customWidth="1"/>
    <col min="2310" max="2311" width="11" style="1" customWidth="1"/>
    <col min="2312" max="2312" width="13.88671875" style="1" customWidth="1"/>
    <col min="2313" max="2313" width="15.33203125" style="1" customWidth="1"/>
    <col min="2314" max="2314" width="6.33203125" style="1" customWidth="1"/>
    <col min="2315" max="2315" width="14.44140625" style="1" customWidth="1"/>
    <col min="2316" max="2316" width="14.33203125" style="1" customWidth="1"/>
    <col min="2317" max="2317" width="13" style="1" bestFit="1" customWidth="1"/>
    <col min="2318" max="2556" width="12.33203125" style="1"/>
    <col min="2557" max="2557" width="5.33203125" style="1" customWidth="1"/>
    <col min="2558" max="2558" width="12.6640625" style="1" customWidth="1"/>
    <col min="2559" max="2559" width="11.109375" style="1" customWidth="1"/>
    <col min="2560" max="2560" width="13.88671875" style="1" customWidth="1"/>
    <col min="2561" max="2561" width="14.33203125" style="1" customWidth="1"/>
    <col min="2562" max="2562" width="14.6640625" style="1" customWidth="1"/>
    <col min="2563" max="2563" width="13.109375" style="1" customWidth="1"/>
    <col min="2564" max="2564" width="14.88671875" style="1" customWidth="1"/>
    <col min="2565" max="2565" width="13.88671875" style="1" customWidth="1"/>
    <col min="2566" max="2567" width="11" style="1" customWidth="1"/>
    <col min="2568" max="2568" width="13.88671875" style="1" customWidth="1"/>
    <col min="2569" max="2569" width="15.33203125" style="1" customWidth="1"/>
    <col min="2570" max="2570" width="6.33203125" style="1" customWidth="1"/>
    <col min="2571" max="2571" width="14.44140625" style="1" customWidth="1"/>
    <col min="2572" max="2572" width="14.33203125" style="1" customWidth="1"/>
    <col min="2573" max="2573" width="13" style="1" bestFit="1" customWidth="1"/>
    <col min="2574" max="2812" width="12.33203125" style="1"/>
    <col min="2813" max="2813" width="5.33203125" style="1" customWidth="1"/>
    <col min="2814" max="2814" width="12.6640625" style="1" customWidth="1"/>
    <col min="2815" max="2815" width="11.109375" style="1" customWidth="1"/>
    <col min="2816" max="2816" width="13.88671875" style="1" customWidth="1"/>
    <col min="2817" max="2817" width="14.33203125" style="1" customWidth="1"/>
    <col min="2818" max="2818" width="14.6640625" style="1" customWidth="1"/>
    <col min="2819" max="2819" width="13.109375" style="1" customWidth="1"/>
    <col min="2820" max="2820" width="14.88671875" style="1" customWidth="1"/>
    <col min="2821" max="2821" width="13.88671875" style="1" customWidth="1"/>
    <col min="2822" max="2823" width="11" style="1" customWidth="1"/>
    <col min="2824" max="2824" width="13.88671875" style="1" customWidth="1"/>
    <col min="2825" max="2825" width="15.33203125" style="1" customWidth="1"/>
    <col min="2826" max="2826" width="6.33203125" style="1" customWidth="1"/>
    <col min="2827" max="2827" width="14.44140625" style="1" customWidth="1"/>
    <col min="2828" max="2828" width="14.33203125" style="1" customWidth="1"/>
    <col min="2829" max="2829" width="13" style="1" bestFit="1" customWidth="1"/>
    <col min="2830" max="3068" width="12.33203125" style="1"/>
    <col min="3069" max="3069" width="5.33203125" style="1" customWidth="1"/>
    <col min="3070" max="3070" width="12.6640625" style="1" customWidth="1"/>
    <col min="3071" max="3071" width="11.109375" style="1" customWidth="1"/>
    <col min="3072" max="3072" width="13.88671875" style="1" customWidth="1"/>
    <col min="3073" max="3073" width="14.33203125" style="1" customWidth="1"/>
    <col min="3074" max="3074" width="14.6640625" style="1" customWidth="1"/>
    <col min="3075" max="3075" width="13.109375" style="1" customWidth="1"/>
    <col min="3076" max="3076" width="14.88671875" style="1" customWidth="1"/>
    <col min="3077" max="3077" width="13.88671875" style="1" customWidth="1"/>
    <col min="3078" max="3079" width="11" style="1" customWidth="1"/>
    <col min="3080" max="3080" width="13.88671875" style="1" customWidth="1"/>
    <col min="3081" max="3081" width="15.33203125" style="1" customWidth="1"/>
    <col min="3082" max="3082" width="6.33203125" style="1" customWidth="1"/>
    <col min="3083" max="3083" width="14.44140625" style="1" customWidth="1"/>
    <col min="3084" max="3084" width="14.33203125" style="1" customWidth="1"/>
    <col min="3085" max="3085" width="13" style="1" bestFit="1" customWidth="1"/>
    <col min="3086" max="3324" width="12.33203125" style="1"/>
    <col min="3325" max="3325" width="5.33203125" style="1" customWidth="1"/>
    <col min="3326" max="3326" width="12.6640625" style="1" customWidth="1"/>
    <col min="3327" max="3327" width="11.109375" style="1" customWidth="1"/>
    <col min="3328" max="3328" width="13.88671875" style="1" customWidth="1"/>
    <col min="3329" max="3329" width="14.33203125" style="1" customWidth="1"/>
    <col min="3330" max="3330" width="14.6640625" style="1" customWidth="1"/>
    <col min="3331" max="3331" width="13.109375" style="1" customWidth="1"/>
    <col min="3332" max="3332" width="14.88671875" style="1" customWidth="1"/>
    <col min="3333" max="3333" width="13.88671875" style="1" customWidth="1"/>
    <col min="3334" max="3335" width="11" style="1" customWidth="1"/>
    <col min="3336" max="3336" width="13.88671875" style="1" customWidth="1"/>
    <col min="3337" max="3337" width="15.33203125" style="1" customWidth="1"/>
    <col min="3338" max="3338" width="6.33203125" style="1" customWidth="1"/>
    <col min="3339" max="3339" width="14.44140625" style="1" customWidth="1"/>
    <col min="3340" max="3340" width="14.33203125" style="1" customWidth="1"/>
    <col min="3341" max="3341" width="13" style="1" bestFit="1" customWidth="1"/>
    <col min="3342" max="3580" width="12.33203125" style="1"/>
    <col min="3581" max="3581" width="5.33203125" style="1" customWidth="1"/>
    <col min="3582" max="3582" width="12.6640625" style="1" customWidth="1"/>
    <col min="3583" max="3583" width="11.109375" style="1" customWidth="1"/>
    <col min="3584" max="3584" width="13.88671875" style="1" customWidth="1"/>
    <col min="3585" max="3585" width="14.33203125" style="1" customWidth="1"/>
    <col min="3586" max="3586" width="14.6640625" style="1" customWidth="1"/>
    <col min="3587" max="3587" width="13.109375" style="1" customWidth="1"/>
    <col min="3588" max="3588" width="14.88671875" style="1" customWidth="1"/>
    <col min="3589" max="3589" width="13.88671875" style="1" customWidth="1"/>
    <col min="3590" max="3591" width="11" style="1" customWidth="1"/>
    <col min="3592" max="3592" width="13.88671875" style="1" customWidth="1"/>
    <col min="3593" max="3593" width="15.33203125" style="1" customWidth="1"/>
    <col min="3594" max="3594" width="6.33203125" style="1" customWidth="1"/>
    <col min="3595" max="3595" width="14.44140625" style="1" customWidth="1"/>
    <col min="3596" max="3596" width="14.33203125" style="1" customWidth="1"/>
    <col min="3597" max="3597" width="13" style="1" bestFit="1" customWidth="1"/>
    <col min="3598" max="3836" width="12.33203125" style="1"/>
    <col min="3837" max="3837" width="5.33203125" style="1" customWidth="1"/>
    <col min="3838" max="3838" width="12.6640625" style="1" customWidth="1"/>
    <col min="3839" max="3839" width="11.109375" style="1" customWidth="1"/>
    <col min="3840" max="3840" width="13.88671875" style="1" customWidth="1"/>
    <col min="3841" max="3841" width="14.33203125" style="1" customWidth="1"/>
    <col min="3842" max="3842" width="14.6640625" style="1" customWidth="1"/>
    <col min="3843" max="3843" width="13.109375" style="1" customWidth="1"/>
    <col min="3844" max="3844" width="14.88671875" style="1" customWidth="1"/>
    <col min="3845" max="3845" width="13.88671875" style="1" customWidth="1"/>
    <col min="3846" max="3847" width="11" style="1" customWidth="1"/>
    <col min="3848" max="3848" width="13.88671875" style="1" customWidth="1"/>
    <col min="3849" max="3849" width="15.33203125" style="1" customWidth="1"/>
    <col min="3850" max="3850" width="6.33203125" style="1" customWidth="1"/>
    <col min="3851" max="3851" width="14.44140625" style="1" customWidth="1"/>
    <col min="3852" max="3852" width="14.33203125" style="1" customWidth="1"/>
    <col min="3853" max="3853" width="13" style="1" bestFit="1" customWidth="1"/>
    <col min="3854" max="4092" width="12.33203125" style="1"/>
    <col min="4093" max="4093" width="5.33203125" style="1" customWidth="1"/>
    <col min="4094" max="4094" width="12.6640625" style="1" customWidth="1"/>
    <col min="4095" max="4095" width="11.109375" style="1" customWidth="1"/>
    <col min="4096" max="4096" width="13.88671875" style="1" customWidth="1"/>
    <col min="4097" max="4097" width="14.33203125" style="1" customWidth="1"/>
    <col min="4098" max="4098" width="14.6640625" style="1" customWidth="1"/>
    <col min="4099" max="4099" width="13.109375" style="1" customWidth="1"/>
    <col min="4100" max="4100" width="14.88671875" style="1" customWidth="1"/>
    <col min="4101" max="4101" width="13.88671875" style="1" customWidth="1"/>
    <col min="4102" max="4103" width="11" style="1" customWidth="1"/>
    <col min="4104" max="4104" width="13.88671875" style="1" customWidth="1"/>
    <col min="4105" max="4105" width="15.33203125" style="1" customWidth="1"/>
    <col min="4106" max="4106" width="6.33203125" style="1" customWidth="1"/>
    <col min="4107" max="4107" width="14.44140625" style="1" customWidth="1"/>
    <col min="4108" max="4108" width="14.33203125" style="1" customWidth="1"/>
    <col min="4109" max="4109" width="13" style="1" bestFit="1" customWidth="1"/>
    <col min="4110" max="4348" width="12.33203125" style="1"/>
    <col min="4349" max="4349" width="5.33203125" style="1" customWidth="1"/>
    <col min="4350" max="4350" width="12.6640625" style="1" customWidth="1"/>
    <col min="4351" max="4351" width="11.109375" style="1" customWidth="1"/>
    <col min="4352" max="4352" width="13.88671875" style="1" customWidth="1"/>
    <col min="4353" max="4353" width="14.33203125" style="1" customWidth="1"/>
    <col min="4354" max="4354" width="14.6640625" style="1" customWidth="1"/>
    <col min="4355" max="4355" width="13.109375" style="1" customWidth="1"/>
    <col min="4356" max="4356" width="14.88671875" style="1" customWidth="1"/>
    <col min="4357" max="4357" width="13.88671875" style="1" customWidth="1"/>
    <col min="4358" max="4359" width="11" style="1" customWidth="1"/>
    <col min="4360" max="4360" width="13.88671875" style="1" customWidth="1"/>
    <col min="4361" max="4361" width="15.33203125" style="1" customWidth="1"/>
    <col min="4362" max="4362" width="6.33203125" style="1" customWidth="1"/>
    <col min="4363" max="4363" width="14.44140625" style="1" customWidth="1"/>
    <col min="4364" max="4364" width="14.33203125" style="1" customWidth="1"/>
    <col min="4365" max="4365" width="13" style="1" bestFit="1" customWidth="1"/>
    <col min="4366" max="4604" width="12.33203125" style="1"/>
    <col min="4605" max="4605" width="5.33203125" style="1" customWidth="1"/>
    <col min="4606" max="4606" width="12.6640625" style="1" customWidth="1"/>
    <col min="4607" max="4607" width="11.109375" style="1" customWidth="1"/>
    <col min="4608" max="4608" width="13.88671875" style="1" customWidth="1"/>
    <col min="4609" max="4609" width="14.33203125" style="1" customWidth="1"/>
    <col min="4610" max="4610" width="14.6640625" style="1" customWidth="1"/>
    <col min="4611" max="4611" width="13.109375" style="1" customWidth="1"/>
    <col min="4612" max="4612" width="14.88671875" style="1" customWidth="1"/>
    <col min="4613" max="4613" width="13.88671875" style="1" customWidth="1"/>
    <col min="4614" max="4615" width="11" style="1" customWidth="1"/>
    <col min="4616" max="4616" width="13.88671875" style="1" customWidth="1"/>
    <col min="4617" max="4617" width="15.33203125" style="1" customWidth="1"/>
    <col min="4618" max="4618" width="6.33203125" style="1" customWidth="1"/>
    <col min="4619" max="4619" width="14.44140625" style="1" customWidth="1"/>
    <col min="4620" max="4620" width="14.33203125" style="1" customWidth="1"/>
    <col min="4621" max="4621" width="13" style="1" bestFit="1" customWidth="1"/>
    <col min="4622" max="4860" width="12.33203125" style="1"/>
    <col min="4861" max="4861" width="5.33203125" style="1" customWidth="1"/>
    <col min="4862" max="4862" width="12.6640625" style="1" customWidth="1"/>
    <col min="4863" max="4863" width="11.109375" style="1" customWidth="1"/>
    <col min="4864" max="4864" width="13.88671875" style="1" customWidth="1"/>
    <col min="4865" max="4865" width="14.33203125" style="1" customWidth="1"/>
    <col min="4866" max="4866" width="14.6640625" style="1" customWidth="1"/>
    <col min="4867" max="4867" width="13.109375" style="1" customWidth="1"/>
    <col min="4868" max="4868" width="14.88671875" style="1" customWidth="1"/>
    <col min="4869" max="4869" width="13.88671875" style="1" customWidth="1"/>
    <col min="4870" max="4871" width="11" style="1" customWidth="1"/>
    <col min="4872" max="4872" width="13.88671875" style="1" customWidth="1"/>
    <col min="4873" max="4873" width="15.33203125" style="1" customWidth="1"/>
    <col min="4874" max="4874" width="6.33203125" style="1" customWidth="1"/>
    <col min="4875" max="4875" width="14.44140625" style="1" customWidth="1"/>
    <col min="4876" max="4876" width="14.33203125" style="1" customWidth="1"/>
    <col min="4877" max="4877" width="13" style="1" bestFit="1" customWidth="1"/>
    <col min="4878" max="5116" width="12.33203125" style="1"/>
    <col min="5117" max="5117" width="5.33203125" style="1" customWidth="1"/>
    <col min="5118" max="5118" width="12.6640625" style="1" customWidth="1"/>
    <col min="5119" max="5119" width="11.109375" style="1" customWidth="1"/>
    <col min="5120" max="5120" width="13.88671875" style="1" customWidth="1"/>
    <col min="5121" max="5121" width="14.33203125" style="1" customWidth="1"/>
    <col min="5122" max="5122" width="14.6640625" style="1" customWidth="1"/>
    <col min="5123" max="5123" width="13.109375" style="1" customWidth="1"/>
    <col min="5124" max="5124" width="14.88671875" style="1" customWidth="1"/>
    <col min="5125" max="5125" width="13.88671875" style="1" customWidth="1"/>
    <col min="5126" max="5127" width="11" style="1" customWidth="1"/>
    <col min="5128" max="5128" width="13.88671875" style="1" customWidth="1"/>
    <col min="5129" max="5129" width="15.33203125" style="1" customWidth="1"/>
    <col min="5130" max="5130" width="6.33203125" style="1" customWidth="1"/>
    <col min="5131" max="5131" width="14.44140625" style="1" customWidth="1"/>
    <col min="5132" max="5132" width="14.33203125" style="1" customWidth="1"/>
    <col min="5133" max="5133" width="13" style="1" bestFit="1" customWidth="1"/>
    <col min="5134" max="5372" width="12.33203125" style="1"/>
    <col min="5373" max="5373" width="5.33203125" style="1" customWidth="1"/>
    <col min="5374" max="5374" width="12.6640625" style="1" customWidth="1"/>
    <col min="5375" max="5375" width="11.109375" style="1" customWidth="1"/>
    <col min="5376" max="5376" width="13.88671875" style="1" customWidth="1"/>
    <col min="5377" max="5377" width="14.33203125" style="1" customWidth="1"/>
    <col min="5378" max="5378" width="14.6640625" style="1" customWidth="1"/>
    <col min="5379" max="5379" width="13.109375" style="1" customWidth="1"/>
    <col min="5380" max="5380" width="14.88671875" style="1" customWidth="1"/>
    <col min="5381" max="5381" width="13.88671875" style="1" customWidth="1"/>
    <col min="5382" max="5383" width="11" style="1" customWidth="1"/>
    <col min="5384" max="5384" width="13.88671875" style="1" customWidth="1"/>
    <col min="5385" max="5385" width="15.33203125" style="1" customWidth="1"/>
    <col min="5386" max="5386" width="6.33203125" style="1" customWidth="1"/>
    <col min="5387" max="5387" width="14.44140625" style="1" customWidth="1"/>
    <col min="5388" max="5388" width="14.33203125" style="1" customWidth="1"/>
    <col min="5389" max="5389" width="13" style="1" bestFit="1" customWidth="1"/>
    <col min="5390" max="5628" width="12.33203125" style="1"/>
    <col min="5629" max="5629" width="5.33203125" style="1" customWidth="1"/>
    <col min="5630" max="5630" width="12.6640625" style="1" customWidth="1"/>
    <col min="5631" max="5631" width="11.109375" style="1" customWidth="1"/>
    <col min="5632" max="5632" width="13.88671875" style="1" customWidth="1"/>
    <col min="5633" max="5633" width="14.33203125" style="1" customWidth="1"/>
    <col min="5634" max="5634" width="14.6640625" style="1" customWidth="1"/>
    <col min="5635" max="5635" width="13.109375" style="1" customWidth="1"/>
    <col min="5636" max="5636" width="14.88671875" style="1" customWidth="1"/>
    <col min="5637" max="5637" width="13.88671875" style="1" customWidth="1"/>
    <col min="5638" max="5639" width="11" style="1" customWidth="1"/>
    <col min="5640" max="5640" width="13.88671875" style="1" customWidth="1"/>
    <col min="5641" max="5641" width="15.33203125" style="1" customWidth="1"/>
    <col min="5642" max="5642" width="6.33203125" style="1" customWidth="1"/>
    <col min="5643" max="5643" width="14.44140625" style="1" customWidth="1"/>
    <col min="5644" max="5644" width="14.33203125" style="1" customWidth="1"/>
    <col min="5645" max="5645" width="13" style="1" bestFit="1" customWidth="1"/>
    <col min="5646" max="5884" width="12.33203125" style="1"/>
    <col min="5885" max="5885" width="5.33203125" style="1" customWidth="1"/>
    <col min="5886" max="5886" width="12.6640625" style="1" customWidth="1"/>
    <col min="5887" max="5887" width="11.109375" style="1" customWidth="1"/>
    <col min="5888" max="5888" width="13.88671875" style="1" customWidth="1"/>
    <col min="5889" max="5889" width="14.33203125" style="1" customWidth="1"/>
    <col min="5890" max="5890" width="14.6640625" style="1" customWidth="1"/>
    <col min="5891" max="5891" width="13.109375" style="1" customWidth="1"/>
    <col min="5892" max="5892" width="14.88671875" style="1" customWidth="1"/>
    <col min="5893" max="5893" width="13.88671875" style="1" customWidth="1"/>
    <col min="5894" max="5895" width="11" style="1" customWidth="1"/>
    <col min="5896" max="5896" width="13.88671875" style="1" customWidth="1"/>
    <col min="5897" max="5897" width="15.33203125" style="1" customWidth="1"/>
    <col min="5898" max="5898" width="6.33203125" style="1" customWidth="1"/>
    <col min="5899" max="5899" width="14.44140625" style="1" customWidth="1"/>
    <col min="5900" max="5900" width="14.33203125" style="1" customWidth="1"/>
    <col min="5901" max="5901" width="13" style="1" bestFit="1" customWidth="1"/>
    <col min="5902" max="6140" width="12.33203125" style="1"/>
    <col min="6141" max="6141" width="5.33203125" style="1" customWidth="1"/>
    <col min="6142" max="6142" width="12.6640625" style="1" customWidth="1"/>
    <col min="6143" max="6143" width="11.109375" style="1" customWidth="1"/>
    <col min="6144" max="6144" width="13.88671875" style="1" customWidth="1"/>
    <col min="6145" max="6145" width="14.33203125" style="1" customWidth="1"/>
    <col min="6146" max="6146" width="14.6640625" style="1" customWidth="1"/>
    <col min="6147" max="6147" width="13.109375" style="1" customWidth="1"/>
    <col min="6148" max="6148" width="14.88671875" style="1" customWidth="1"/>
    <col min="6149" max="6149" width="13.88671875" style="1" customWidth="1"/>
    <col min="6150" max="6151" width="11" style="1" customWidth="1"/>
    <col min="6152" max="6152" width="13.88671875" style="1" customWidth="1"/>
    <col min="6153" max="6153" width="15.33203125" style="1" customWidth="1"/>
    <col min="6154" max="6154" width="6.33203125" style="1" customWidth="1"/>
    <col min="6155" max="6155" width="14.44140625" style="1" customWidth="1"/>
    <col min="6156" max="6156" width="14.33203125" style="1" customWidth="1"/>
    <col min="6157" max="6157" width="13" style="1" bestFit="1" customWidth="1"/>
    <col min="6158" max="6396" width="12.33203125" style="1"/>
    <col min="6397" max="6397" width="5.33203125" style="1" customWidth="1"/>
    <col min="6398" max="6398" width="12.6640625" style="1" customWidth="1"/>
    <col min="6399" max="6399" width="11.109375" style="1" customWidth="1"/>
    <col min="6400" max="6400" width="13.88671875" style="1" customWidth="1"/>
    <col min="6401" max="6401" width="14.33203125" style="1" customWidth="1"/>
    <col min="6402" max="6402" width="14.6640625" style="1" customWidth="1"/>
    <col min="6403" max="6403" width="13.109375" style="1" customWidth="1"/>
    <col min="6404" max="6404" width="14.88671875" style="1" customWidth="1"/>
    <col min="6405" max="6405" width="13.88671875" style="1" customWidth="1"/>
    <col min="6406" max="6407" width="11" style="1" customWidth="1"/>
    <col min="6408" max="6408" width="13.88671875" style="1" customWidth="1"/>
    <col min="6409" max="6409" width="15.33203125" style="1" customWidth="1"/>
    <col min="6410" max="6410" width="6.33203125" style="1" customWidth="1"/>
    <col min="6411" max="6411" width="14.44140625" style="1" customWidth="1"/>
    <col min="6412" max="6412" width="14.33203125" style="1" customWidth="1"/>
    <col min="6413" max="6413" width="13" style="1" bestFit="1" customWidth="1"/>
    <col min="6414" max="6652" width="12.33203125" style="1"/>
    <col min="6653" max="6653" width="5.33203125" style="1" customWidth="1"/>
    <col min="6654" max="6654" width="12.6640625" style="1" customWidth="1"/>
    <col min="6655" max="6655" width="11.109375" style="1" customWidth="1"/>
    <col min="6656" max="6656" width="13.88671875" style="1" customWidth="1"/>
    <col min="6657" max="6657" width="14.33203125" style="1" customWidth="1"/>
    <col min="6658" max="6658" width="14.6640625" style="1" customWidth="1"/>
    <col min="6659" max="6659" width="13.109375" style="1" customWidth="1"/>
    <col min="6660" max="6660" width="14.88671875" style="1" customWidth="1"/>
    <col min="6661" max="6661" width="13.88671875" style="1" customWidth="1"/>
    <col min="6662" max="6663" width="11" style="1" customWidth="1"/>
    <col min="6664" max="6664" width="13.88671875" style="1" customWidth="1"/>
    <col min="6665" max="6665" width="15.33203125" style="1" customWidth="1"/>
    <col min="6666" max="6666" width="6.33203125" style="1" customWidth="1"/>
    <col min="6667" max="6667" width="14.44140625" style="1" customWidth="1"/>
    <col min="6668" max="6668" width="14.33203125" style="1" customWidth="1"/>
    <col min="6669" max="6669" width="13" style="1" bestFit="1" customWidth="1"/>
    <col min="6670" max="6908" width="12.33203125" style="1"/>
    <col min="6909" max="6909" width="5.33203125" style="1" customWidth="1"/>
    <col min="6910" max="6910" width="12.6640625" style="1" customWidth="1"/>
    <col min="6911" max="6911" width="11.109375" style="1" customWidth="1"/>
    <col min="6912" max="6912" width="13.88671875" style="1" customWidth="1"/>
    <col min="6913" max="6913" width="14.33203125" style="1" customWidth="1"/>
    <col min="6914" max="6914" width="14.6640625" style="1" customWidth="1"/>
    <col min="6915" max="6915" width="13.109375" style="1" customWidth="1"/>
    <col min="6916" max="6916" width="14.88671875" style="1" customWidth="1"/>
    <col min="6917" max="6917" width="13.88671875" style="1" customWidth="1"/>
    <col min="6918" max="6919" width="11" style="1" customWidth="1"/>
    <col min="6920" max="6920" width="13.88671875" style="1" customWidth="1"/>
    <col min="6921" max="6921" width="15.33203125" style="1" customWidth="1"/>
    <col min="6922" max="6922" width="6.33203125" style="1" customWidth="1"/>
    <col min="6923" max="6923" width="14.44140625" style="1" customWidth="1"/>
    <col min="6924" max="6924" width="14.33203125" style="1" customWidth="1"/>
    <col min="6925" max="6925" width="13" style="1" bestFit="1" customWidth="1"/>
    <col min="6926" max="7164" width="12.33203125" style="1"/>
    <col min="7165" max="7165" width="5.33203125" style="1" customWidth="1"/>
    <col min="7166" max="7166" width="12.6640625" style="1" customWidth="1"/>
    <col min="7167" max="7167" width="11.109375" style="1" customWidth="1"/>
    <col min="7168" max="7168" width="13.88671875" style="1" customWidth="1"/>
    <col min="7169" max="7169" width="14.33203125" style="1" customWidth="1"/>
    <col min="7170" max="7170" width="14.6640625" style="1" customWidth="1"/>
    <col min="7171" max="7171" width="13.109375" style="1" customWidth="1"/>
    <col min="7172" max="7172" width="14.88671875" style="1" customWidth="1"/>
    <col min="7173" max="7173" width="13.88671875" style="1" customWidth="1"/>
    <col min="7174" max="7175" width="11" style="1" customWidth="1"/>
    <col min="7176" max="7176" width="13.88671875" style="1" customWidth="1"/>
    <col min="7177" max="7177" width="15.33203125" style="1" customWidth="1"/>
    <col min="7178" max="7178" width="6.33203125" style="1" customWidth="1"/>
    <col min="7179" max="7179" width="14.44140625" style="1" customWidth="1"/>
    <col min="7180" max="7180" width="14.33203125" style="1" customWidth="1"/>
    <col min="7181" max="7181" width="13" style="1" bestFit="1" customWidth="1"/>
    <col min="7182" max="7420" width="12.33203125" style="1"/>
    <col min="7421" max="7421" width="5.33203125" style="1" customWidth="1"/>
    <col min="7422" max="7422" width="12.6640625" style="1" customWidth="1"/>
    <col min="7423" max="7423" width="11.109375" style="1" customWidth="1"/>
    <col min="7424" max="7424" width="13.88671875" style="1" customWidth="1"/>
    <col min="7425" max="7425" width="14.33203125" style="1" customWidth="1"/>
    <col min="7426" max="7426" width="14.6640625" style="1" customWidth="1"/>
    <col min="7427" max="7427" width="13.109375" style="1" customWidth="1"/>
    <col min="7428" max="7428" width="14.88671875" style="1" customWidth="1"/>
    <col min="7429" max="7429" width="13.88671875" style="1" customWidth="1"/>
    <col min="7430" max="7431" width="11" style="1" customWidth="1"/>
    <col min="7432" max="7432" width="13.88671875" style="1" customWidth="1"/>
    <col min="7433" max="7433" width="15.33203125" style="1" customWidth="1"/>
    <col min="7434" max="7434" width="6.33203125" style="1" customWidth="1"/>
    <col min="7435" max="7435" width="14.44140625" style="1" customWidth="1"/>
    <col min="7436" max="7436" width="14.33203125" style="1" customWidth="1"/>
    <col min="7437" max="7437" width="13" style="1" bestFit="1" customWidth="1"/>
    <col min="7438" max="7676" width="12.33203125" style="1"/>
    <col min="7677" max="7677" width="5.33203125" style="1" customWidth="1"/>
    <col min="7678" max="7678" width="12.6640625" style="1" customWidth="1"/>
    <col min="7679" max="7679" width="11.109375" style="1" customWidth="1"/>
    <col min="7680" max="7680" width="13.88671875" style="1" customWidth="1"/>
    <col min="7681" max="7681" width="14.33203125" style="1" customWidth="1"/>
    <col min="7682" max="7682" width="14.6640625" style="1" customWidth="1"/>
    <col min="7683" max="7683" width="13.109375" style="1" customWidth="1"/>
    <col min="7684" max="7684" width="14.88671875" style="1" customWidth="1"/>
    <col min="7685" max="7685" width="13.88671875" style="1" customWidth="1"/>
    <col min="7686" max="7687" width="11" style="1" customWidth="1"/>
    <col min="7688" max="7688" width="13.88671875" style="1" customWidth="1"/>
    <col min="7689" max="7689" width="15.33203125" style="1" customWidth="1"/>
    <col min="7690" max="7690" width="6.33203125" style="1" customWidth="1"/>
    <col min="7691" max="7691" width="14.44140625" style="1" customWidth="1"/>
    <col min="7692" max="7692" width="14.33203125" style="1" customWidth="1"/>
    <col min="7693" max="7693" width="13" style="1" bestFit="1" customWidth="1"/>
    <col min="7694" max="7932" width="12.33203125" style="1"/>
    <col min="7933" max="7933" width="5.33203125" style="1" customWidth="1"/>
    <col min="7934" max="7934" width="12.6640625" style="1" customWidth="1"/>
    <col min="7935" max="7935" width="11.109375" style="1" customWidth="1"/>
    <col min="7936" max="7936" width="13.88671875" style="1" customWidth="1"/>
    <col min="7937" max="7937" width="14.33203125" style="1" customWidth="1"/>
    <col min="7938" max="7938" width="14.6640625" style="1" customWidth="1"/>
    <col min="7939" max="7939" width="13.109375" style="1" customWidth="1"/>
    <col min="7940" max="7940" width="14.88671875" style="1" customWidth="1"/>
    <col min="7941" max="7941" width="13.88671875" style="1" customWidth="1"/>
    <col min="7942" max="7943" width="11" style="1" customWidth="1"/>
    <col min="7944" max="7944" width="13.88671875" style="1" customWidth="1"/>
    <col min="7945" max="7945" width="15.33203125" style="1" customWidth="1"/>
    <col min="7946" max="7946" width="6.33203125" style="1" customWidth="1"/>
    <col min="7947" max="7947" width="14.44140625" style="1" customWidth="1"/>
    <col min="7948" max="7948" width="14.33203125" style="1" customWidth="1"/>
    <col min="7949" max="7949" width="13" style="1" bestFit="1" customWidth="1"/>
    <col min="7950" max="8188" width="12.33203125" style="1"/>
    <col min="8189" max="8189" width="5.33203125" style="1" customWidth="1"/>
    <col min="8190" max="8190" width="12.6640625" style="1" customWidth="1"/>
    <col min="8191" max="8191" width="11.109375" style="1" customWidth="1"/>
    <col min="8192" max="8192" width="13.88671875" style="1" customWidth="1"/>
    <col min="8193" max="8193" width="14.33203125" style="1" customWidth="1"/>
    <col min="8194" max="8194" width="14.6640625" style="1" customWidth="1"/>
    <col min="8195" max="8195" width="13.109375" style="1" customWidth="1"/>
    <col min="8196" max="8196" width="14.88671875" style="1" customWidth="1"/>
    <col min="8197" max="8197" width="13.88671875" style="1" customWidth="1"/>
    <col min="8198" max="8199" width="11" style="1" customWidth="1"/>
    <col min="8200" max="8200" width="13.88671875" style="1" customWidth="1"/>
    <col min="8201" max="8201" width="15.33203125" style="1" customWidth="1"/>
    <col min="8202" max="8202" width="6.33203125" style="1" customWidth="1"/>
    <col min="8203" max="8203" width="14.44140625" style="1" customWidth="1"/>
    <col min="8204" max="8204" width="14.33203125" style="1" customWidth="1"/>
    <col min="8205" max="8205" width="13" style="1" bestFit="1" customWidth="1"/>
    <col min="8206" max="8444" width="12.33203125" style="1"/>
    <col min="8445" max="8445" width="5.33203125" style="1" customWidth="1"/>
    <col min="8446" max="8446" width="12.6640625" style="1" customWidth="1"/>
    <col min="8447" max="8447" width="11.109375" style="1" customWidth="1"/>
    <col min="8448" max="8448" width="13.88671875" style="1" customWidth="1"/>
    <col min="8449" max="8449" width="14.33203125" style="1" customWidth="1"/>
    <col min="8450" max="8450" width="14.6640625" style="1" customWidth="1"/>
    <col min="8451" max="8451" width="13.109375" style="1" customWidth="1"/>
    <col min="8452" max="8452" width="14.88671875" style="1" customWidth="1"/>
    <col min="8453" max="8453" width="13.88671875" style="1" customWidth="1"/>
    <col min="8454" max="8455" width="11" style="1" customWidth="1"/>
    <col min="8456" max="8456" width="13.88671875" style="1" customWidth="1"/>
    <col min="8457" max="8457" width="15.33203125" style="1" customWidth="1"/>
    <col min="8458" max="8458" width="6.33203125" style="1" customWidth="1"/>
    <col min="8459" max="8459" width="14.44140625" style="1" customWidth="1"/>
    <col min="8460" max="8460" width="14.33203125" style="1" customWidth="1"/>
    <col min="8461" max="8461" width="13" style="1" bestFit="1" customWidth="1"/>
    <col min="8462" max="8700" width="12.33203125" style="1"/>
    <col min="8701" max="8701" width="5.33203125" style="1" customWidth="1"/>
    <col min="8702" max="8702" width="12.6640625" style="1" customWidth="1"/>
    <col min="8703" max="8703" width="11.109375" style="1" customWidth="1"/>
    <col min="8704" max="8704" width="13.88671875" style="1" customWidth="1"/>
    <col min="8705" max="8705" width="14.33203125" style="1" customWidth="1"/>
    <col min="8706" max="8706" width="14.6640625" style="1" customWidth="1"/>
    <col min="8707" max="8707" width="13.109375" style="1" customWidth="1"/>
    <col min="8708" max="8708" width="14.88671875" style="1" customWidth="1"/>
    <col min="8709" max="8709" width="13.88671875" style="1" customWidth="1"/>
    <col min="8710" max="8711" width="11" style="1" customWidth="1"/>
    <col min="8712" max="8712" width="13.88671875" style="1" customWidth="1"/>
    <col min="8713" max="8713" width="15.33203125" style="1" customWidth="1"/>
    <col min="8714" max="8714" width="6.33203125" style="1" customWidth="1"/>
    <col min="8715" max="8715" width="14.44140625" style="1" customWidth="1"/>
    <col min="8716" max="8716" width="14.33203125" style="1" customWidth="1"/>
    <col min="8717" max="8717" width="13" style="1" bestFit="1" customWidth="1"/>
    <col min="8718" max="8956" width="12.33203125" style="1"/>
    <col min="8957" max="8957" width="5.33203125" style="1" customWidth="1"/>
    <col min="8958" max="8958" width="12.6640625" style="1" customWidth="1"/>
    <col min="8959" max="8959" width="11.109375" style="1" customWidth="1"/>
    <col min="8960" max="8960" width="13.88671875" style="1" customWidth="1"/>
    <col min="8961" max="8961" width="14.33203125" style="1" customWidth="1"/>
    <col min="8962" max="8962" width="14.6640625" style="1" customWidth="1"/>
    <col min="8963" max="8963" width="13.109375" style="1" customWidth="1"/>
    <col min="8964" max="8964" width="14.88671875" style="1" customWidth="1"/>
    <col min="8965" max="8965" width="13.88671875" style="1" customWidth="1"/>
    <col min="8966" max="8967" width="11" style="1" customWidth="1"/>
    <col min="8968" max="8968" width="13.88671875" style="1" customWidth="1"/>
    <col min="8969" max="8969" width="15.33203125" style="1" customWidth="1"/>
    <col min="8970" max="8970" width="6.33203125" style="1" customWidth="1"/>
    <col min="8971" max="8971" width="14.44140625" style="1" customWidth="1"/>
    <col min="8972" max="8972" width="14.33203125" style="1" customWidth="1"/>
    <col min="8973" max="8973" width="13" style="1" bestFit="1" customWidth="1"/>
    <col min="8974" max="9212" width="12.33203125" style="1"/>
    <col min="9213" max="9213" width="5.33203125" style="1" customWidth="1"/>
    <col min="9214" max="9214" width="12.6640625" style="1" customWidth="1"/>
    <col min="9215" max="9215" width="11.109375" style="1" customWidth="1"/>
    <col min="9216" max="9216" width="13.88671875" style="1" customWidth="1"/>
    <col min="9217" max="9217" width="14.33203125" style="1" customWidth="1"/>
    <col min="9218" max="9218" width="14.6640625" style="1" customWidth="1"/>
    <col min="9219" max="9219" width="13.109375" style="1" customWidth="1"/>
    <col min="9220" max="9220" width="14.88671875" style="1" customWidth="1"/>
    <col min="9221" max="9221" width="13.88671875" style="1" customWidth="1"/>
    <col min="9222" max="9223" width="11" style="1" customWidth="1"/>
    <col min="9224" max="9224" width="13.88671875" style="1" customWidth="1"/>
    <col min="9225" max="9225" width="15.33203125" style="1" customWidth="1"/>
    <col min="9226" max="9226" width="6.33203125" style="1" customWidth="1"/>
    <col min="9227" max="9227" width="14.44140625" style="1" customWidth="1"/>
    <col min="9228" max="9228" width="14.33203125" style="1" customWidth="1"/>
    <col min="9229" max="9229" width="13" style="1" bestFit="1" customWidth="1"/>
    <col min="9230" max="9468" width="12.33203125" style="1"/>
    <col min="9469" max="9469" width="5.33203125" style="1" customWidth="1"/>
    <col min="9470" max="9470" width="12.6640625" style="1" customWidth="1"/>
    <col min="9471" max="9471" width="11.109375" style="1" customWidth="1"/>
    <col min="9472" max="9472" width="13.88671875" style="1" customWidth="1"/>
    <col min="9473" max="9473" width="14.33203125" style="1" customWidth="1"/>
    <col min="9474" max="9474" width="14.6640625" style="1" customWidth="1"/>
    <col min="9475" max="9475" width="13.109375" style="1" customWidth="1"/>
    <col min="9476" max="9476" width="14.88671875" style="1" customWidth="1"/>
    <col min="9477" max="9477" width="13.88671875" style="1" customWidth="1"/>
    <col min="9478" max="9479" width="11" style="1" customWidth="1"/>
    <col min="9480" max="9480" width="13.88671875" style="1" customWidth="1"/>
    <col min="9481" max="9481" width="15.33203125" style="1" customWidth="1"/>
    <col min="9482" max="9482" width="6.33203125" style="1" customWidth="1"/>
    <col min="9483" max="9483" width="14.44140625" style="1" customWidth="1"/>
    <col min="9484" max="9484" width="14.33203125" style="1" customWidth="1"/>
    <col min="9485" max="9485" width="13" style="1" bestFit="1" customWidth="1"/>
    <col min="9486" max="9724" width="12.33203125" style="1"/>
    <col min="9725" max="9725" width="5.33203125" style="1" customWidth="1"/>
    <col min="9726" max="9726" width="12.6640625" style="1" customWidth="1"/>
    <col min="9727" max="9727" width="11.109375" style="1" customWidth="1"/>
    <col min="9728" max="9728" width="13.88671875" style="1" customWidth="1"/>
    <col min="9729" max="9729" width="14.33203125" style="1" customWidth="1"/>
    <col min="9730" max="9730" width="14.6640625" style="1" customWidth="1"/>
    <col min="9731" max="9731" width="13.109375" style="1" customWidth="1"/>
    <col min="9732" max="9732" width="14.88671875" style="1" customWidth="1"/>
    <col min="9733" max="9733" width="13.88671875" style="1" customWidth="1"/>
    <col min="9734" max="9735" width="11" style="1" customWidth="1"/>
    <col min="9736" max="9736" width="13.88671875" style="1" customWidth="1"/>
    <col min="9737" max="9737" width="15.33203125" style="1" customWidth="1"/>
    <col min="9738" max="9738" width="6.33203125" style="1" customWidth="1"/>
    <col min="9739" max="9739" width="14.44140625" style="1" customWidth="1"/>
    <col min="9740" max="9740" width="14.33203125" style="1" customWidth="1"/>
    <col min="9741" max="9741" width="13" style="1" bestFit="1" customWidth="1"/>
    <col min="9742" max="9980" width="12.33203125" style="1"/>
    <col min="9981" max="9981" width="5.33203125" style="1" customWidth="1"/>
    <col min="9982" max="9982" width="12.6640625" style="1" customWidth="1"/>
    <col min="9983" max="9983" width="11.109375" style="1" customWidth="1"/>
    <col min="9984" max="9984" width="13.88671875" style="1" customWidth="1"/>
    <col min="9985" max="9985" width="14.33203125" style="1" customWidth="1"/>
    <col min="9986" max="9986" width="14.6640625" style="1" customWidth="1"/>
    <col min="9987" max="9987" width="13.109375" style="1" customWidth="1"/>
    <col min="9988" max="9988" width="14.88671875" style="1" customWidth="1"/>
    <col min="9989" max="9989" width="13.88671875" style="1" customWidth="1"/>
    <col min="9990" max="9991" width="11" style="1" customWidth="1"/>
    <col min="9992" max="9992" width="13.88671875" style="1" customWidth="1"/>
    <col min="9993" max="9993" width="15.33203125" style="1" customWidth="1"/>
    <col min="9994" max="9994" width="6.33203125" style="1" customWidth="1"/>
    <col min="9995" max="9995" width="14.44140625" style="1" customWidth="1"/>
    <col min="9996" max="9996" width="14.33203125" style="1" customWidth="1"/>
    <col min="9997" max="9997" width="13" style="1" bestFit="1" customWidth="1"/>
    <col min="9998" max="10236" width="12.33203125" style="1"/>
    <col min="10237" max="10237" width="5.33203125" style="1" customWidth="1"/>
    <col min="10238" max="10238" width="12.6640625" style="1" customWidth="1"/>
    <col min="10239" max="10239" width="11.109375" style="1" customWidth="1"/>
    <col min="10240" max="10240" width="13.88671875" style="1" customWidth="1"/>
    <col min="10241" max="10241" width="14.33203125" style="1" customWidth="1"/>
    <col min="10242" max="10242" width="14.6640625" style="1" customWidth="1"/>
    <col min="10243" max="10243" width="13.109375" style="1" customWidth="1"/>
    <col min="10244" max="10244" width="14.88671875" style="1" customWidth="1"/>
    <col min="10245" max="10245" width="13.88671875" style="1" customWidth="1"/>
    <col min="10246" max="10247" width="11" style="1" customWidth="1"/>
    <col min="10248" max="10248" width="13.88671875" style="1" customWidth="1"/>
    <col min="10249" max="10249" width="15.33203125" style="1" customWidth="1"/>
    <col min="10250" max="10250" width="6.33203125" style="1" customWidth="1"/>
    <col min="10251" max="10251" width="14.44140625" style="1" customWidth="1"/>
    <col min="10252" max="10252" width="14.33203125" style="1" customWidth="1"/>
    <col min="10253" max="10253" width="13" style="1" bestFit="1" customWidth="1"/>
    <col min="10254" max="10492" width="12.33203125" style="1"/>
    <col min="10493" max="10493" width="5.33203125" style="1" customWidth="1"/>
    <col min="10494" max="10494" width="12.6640625" style="1" customWidth="1"/>
    <col min="10495" max="10495" width="11.109375" style="1" customWidth="1"/>
    <col min="10496" max="10496" width="13.88671875" style="1" customWidth="1"/>
    <col min="10497" max="10497" width="14.33203125" style="1" customWidth="1"/>
    <col min="10498" max="10498" width="14.6640625" style="1" customWidth="1"/>
    <col min="10499" max="10499" width="13.109375" style="1" customWidth="1"/>
    <col min="10500" max="10500" width="14.88671875" style="1" customWidth="1"/>
    <col min="10501" max="10501" width="13.88671875" style="1" customWidth="1"/>
    <col min="10502" max="10503" width="11" style="1" customWidth="1"/>
    <col min="10504" max="10504" width="13.88671875" style="1" customWidth="1"/>
    <col min="10505" max="10505" width="15.33203125" style="1" customWidth="1"/>
    <col min="10506" max="10506" width="6.33203125" style="1" customWidth="1"/>
    <col min="10507" max="10507" width="14.44140625" style="1" customWidth="1"/>
    <col min="10508" max="10508" width="14.33203125" style="1" customWidth="1"/>
    <col min="10509" max="10509" width="13" style="1" bestFit="1" customWidth="1"/>
    <col min="10510" max="10748" width="12.33203125" style="1"/>
    <col min="10749" max="10749" width="5.33203125" style="1" customWidth="1"/>
    <col min="10750" max="10750" width="12.6640625" style="1" customWidth="1"/>
    <col min="10751" max="10751" width="11.109375" style="1" customWidth="1"/>
    <col min="10752" max="10752" width="13.88671875" style="1" customWidth="1"/>
    <col min="10753" max="10753" width="14.33203125" style="1" customWidth="1"/>
    <col min="10754" max="10754" width="14.6640625" style="1" customWidth="1"/>
    <col min="10755" max="10755" width="13.109375" style="1" customWidth="1"/>
    <col min="10756" max="10756" width="14.88671875" style="1" customWidth="1"/>
    <col min="10757" max="10757" width="13.88671875" style="1" customWidth="1"/>
    <col min="10758" max="10759" width="11" style="1" customWidth="1"/>
    <col min="10760" max="10760" width="13.88671875" style="1" customWidth="1"/>
    <col min="10761" max="10761" width="15.33203125" style="1" customWidth="1"/>
    <col min="10762" max="10762" width="6.33203125" style="1" customWidth="1"/>
    <col min="10763" max="10763" width="14.44140625" style="1" customWidth="1"/>
    <col min="10764" max="10764" width="14.33203125" style="1" customWidth="1"/>
    <col min="10765" max="10765" width="13" style="1" bestFit="1" customWidth="1"/>
    <col min="10766" max="11004" width="12.33203125" style="1"/>
    <col min="11005" max="11005" width="5.33203125" style="1" customWidth="1"/>
    <col min="11006" max="11006" width="12.6640625" style="1" customWidth="1"/>
    <col min="11007" max="11007" width="11.109375" style="1" customWidth="1"/>
    <col min="11008" max="11008" width="13.88671875" style="1" customWidth="1"/>
    <col min="11009" max="11009" width="14.33203125" style="1" customWidth="1"/>
    <col min="11010" max="11010" width="14.6640625" style="1" customWidth="1"/>
    <col min="11011" max="11011" width="13.109375" style="1" customWidth="1"/>
    <col min="11012" max="11012" width="14.88671875" style="1" customWidth="1"/>
    <col min="11013" max="11013" width="13.88671875" style="1" customWidth="1"/>
    <col min="11014" max="11015" width="11" style="1" customWidth="1"/>
    <col min="11016" max="11016" width="13.88671875" style="1" customWidth="1"/>
    <col min="11017" max="11017" width="15.33203125" style="1" customWidth="1"/>
    <col min="11018" max="11018" width="6.33203125" style="1" customWidth="1"/>
    <col min="11019" max="11019" width="14.44140625" style="1" customWidth="1"/>
    <col min="11020" max="11020" width="14.33203125" style="1" customWidth="1"/>
    <col min="11021" max="11021" width="13" style="1" bestFit="1" customWidth="1"/>
    <col min="11022" max="11260" width="12.33203125" style="1"/>
    <col min="11261" max="11261" width="5.33203125" style="1" customWidth="1"/>
    <col min="11262" max="11262" width="12.6640625" style="1" customWidth="1"/>
    <col min="11263" max="11263" width="11.109375" style="1" customWidth="1"/>
    <col min="11264" max="11264" width="13.88671875" style="1" customWidth="1"/>
    <col min="11265" max="11265" width="14.33203125" style="1" customWidth="1"/>
    <col min="11266" max="11266" width="14.6640625" style="1" customWidth="1"/>
    <col min="11267" max="11267" width="13.109375" style="1" customWidth="1"/>
    <col min="11268" max="11268" width="14.88671875" style="1" customWidth="1"/>
    <col min="11269" max="11269" width="13.88671875" style="1" customWidth="1"/>
    <col min="11270" max="11271" width="11" style="1" customWidth="1"/>
    <col min="11272" max="11272" width="13.88671875" style="1" customWidth="1"/>
    <col min="11273" max="11273" width="15.33203125" style="1" customWidth="1"/>
    <col min="11274" max="11274" width="6.33203125" style="1" customWidth="1"/>
    <col min="11275" max="11275" width="14.44140625" style="1" customWidth="1"/>
    <col min="11276" max="11276" width="14.33203125" style="1" customWidth="1"/>
    <col min="11277" max="11277" width="13" style="1" bestFit="1" customWidth="1"/>
    <col min="11278" max="11516" width="12.33203125" style="1"/>
    <col min="11517" max="11517" width="5.33203125" style="1" customWidth="1"/>
    <col min="11518" max="11518" width="12.6640625" style="1" customWidth="1"/>
    <col min="11519" max="11519" width="11.109375" style="1" customWidth="1"/>
    <col min="11520" max="11520" width="13.88671875" style="1" customWidth="1"/>
    <col min="11521" max="11521" width="14.33203125" style="1" customWidth="1"/>
    <col min="11522" max="11522" width="14.6640625" style="1" customWidth="1"/>
    <col min="11523" max="11523" width="13.109375" style="1" customWidth="1"/>
    <col min="11524" max="11524" width="14.88671875" style="1" customWidth="1"/>
    <col min="11525" max="11525" width="13.88671875" style="1" customWidth="1"/>
    <col min="11526" max="11527" width="11" style="1" customWidth="1"/>
    <col min="11528" max="11528" width="13.88671875" style="1" customWidth="1"/>
    <col min="11529" max="11529" width="15.33203125" style="1" customWidth="1"/>
    <col min="11530" max="11530" width="6.33203125" style="1" customWidth="1"/>
    <col min="11531" max="11531" width="14.44140625" style="1" customWidth="1"/>
    <col min="11532" max="11532" width="14.33203125" style="1" customWidth="1"/>
    <col min="11533" max="11533" width="13" style="1" bestFit="1" customWidth="1"/>
    <col min="11534" max="11772" width="12.33203125" style="1"/>
    <col min="11773" max="11773" width="5.33203125" style="1" customWidth="1"/>
    <col min="11774" max="11774" width="12.6640625" style="1" customWidth="1"/>
    <col min="11775" max="11775" width="11.109375" style="1" customWidth="1"/>
    <col min="11776" max="11776" width="13.88671875" style="1" customWidth="1"/>
    <col min="11777" max="11777" width="14.33203125" style="1" customWidth="1"/>
    <col min="11778" max="11778" width="14.6640625" style="1" customWidth="1"/>
    <col min="11779" max="11779" width="13.109375" style="1" customWidth="1"/>
    <col min="11780" max="11780" width="14.88671875" style="1" customWidth="1"/>
    <col min="11781" max="11781" width="13.88671875" style="1" customWidth="1"/>
    <col min="11782" max="11783" width="11" style="1" customWidth="1"/>
    <col min="11784" max="11784" width="13.88671875" style="1" customWidth="1"/>
    <col min="11785" max="11785" width="15.33203125" style="1" customWidth="1"/>
    <col min="11786" max="11786" width="6.33203125" style="1" customWidth="1"/>
    <col min="11787" max="11787" width="14.44140625" style="1" customWidth="1"/>
    <col min="11788" max="11788" width="14.33203125" style="1" customWidth="1"/>
    <col min="11789" max="11789" width="13" style="1" bestFit="1" customWidth="1"/>
    <col min="11790" max="12028" width="12.33203125" style="1"/>
    <col min="12029" max="12029" width="5.33203125" style="1" customWidth="1"/>
    <col min="12030" max="12030" width="12.6640625" style="1" customWidth="1"/>
    <col min="12031" max="12031" width="11.109375" style="1" customWidth="1"/>
    <col min="12032" max="12032" width="13.88671875" style="1" customWidth="1"/>
    <col min="12033" max="12033" width="14.33203125" style="1" customWidth="1"/>
    <col min="12034" max="12034" width="14.6640625" style="1" customWidth="1"/>
    <col min="12035" max="12035" width="13.109375" style="1" customWidth="1"/>
    <col min="12036" max="12036" width="14.88671875" style="1" customWidth="1"/>
    <col min="12037" max="12037" width="13.88671875" style="1" customWidth="1"/>
    <col min="12038" max="12039" width="11" style="1" customWidth="1"/>
    <col min="12040" max="12040" width="13.88671875" style="1" customWidth="1"/>
    <col min="12041" max="12041" width="15.33203125" style="1" customWidth="1"/>
    <col min="12042" max="12042" width="6.33203125" style="1" customWidth="1"/>
    <col min="12043" max="12043" width="14.44140625" style="1" customWidth="1"/>
    <col min="12044" max="12044" width="14.33203125" style="1" customWidth="1"/>
    <col min="12045" max="12045" width="13" style="1" bestFit="1" customWidth="1"/>
    <col min="12046" max="12284" width="12.33203125" style="1"/>
    <col min="12285" max="12285" width="5.33203125" style="1" customWidth="1"/>
    <col min="12286" max="12286" width="12.6640625" style="1" customWidth="1"/>
    <col min="12287" max="12287" width="11.109375" style="1" customWidth="1"/>
    <col min="12288" max="12288" width="13.88671875" style="1" customWidth="1"/>
    <col min="12289" max="12289" width="14.33203125" style="1" customWidth="1"/>
    <col min="12290" max="12290" width="14.6640625" style="1" customWidth="1"/>
    <col min="12291" max="12291" width="13.109375" style="1" customWidth="1"/>
    <col min="12292" max="12292" width="14.88671875" style="1" customWidth="1"/>
    <col min="12293" max="12293" width="13.88671875" style="1" customWidth="1"/>
    <col min="12294" max="12295" width="11" style="1" customWidth="1"/>
    <col min="12296" max="12296" width="13.88671875" style="1" customWidth="1"/>
    <col min="12297" max="12297" width="15.33203125" style="1" customWidth="1"/>
    <col min="12298" max="12298" width="6.33203125" style="1" customWidth="1"/>
    <col min="12299" max="12299" width="14.44140625" style="1" customWidth="1"/>
    <col min="12300" max="12300" width="14.33203125" style="1" customWidth="1"/>
    <col min="12301" max="12301" width="13" style="1" bestFit="1" customWidth="1"/>
    <col min="12302" max="12540" width="12.33203125" style="1"/>
    <col min="12541" max="12541" width="5.33203125" style="1" customWidth="1"/>
    <col min="12542" max="12542" width="12.6640625" style="1" customWidth="1"/>
    <col min="12543" max="12543" width="11.109375" style="1" customWidth="1"/>
    <col min="12544" max="12544" width="13.88671875" style="1" customWidth="1"/>
    <col min="12545" max="12545" width="14.33203125" style="1" customWidth="1"/>
    <col min="12546" max="12546" width="14.6640625" style="1" customWidth="1"/>
    <col min="12547" max="12547" width="13.109375" style="1" customWidth="1"/>
    <col min="12548" max="12548" width="14.88671875" style="1" customWidth="1"/>
    <col min="12549" max="12549" width="13.88671875" style="1" customWidth="1"/>
    <col min="12550" max="12551" width="11" style="1" customWidth="1"/>
    <col min="12552" max="12552" width="13.88671875" style="1" customWidth="1"/>
    <col min="12553" max="12553" width="15.33203125" style="1" customWidth="1"/>
    <col min="12554" max="12554" width="6.33203125" style="1" customWidth="1"/>
    <col min="12555" max="12555" width="14.44140625" style="1" customWidth="1"/>
    <col min="12556" max="12556" width="14.33203125" style="1" customWidth="1"/>
    <col min="12557" max="12557" width="13" style="1" bestFit="1" customWidth="1"/>
    <col min="12558" max="12796" width="12.33203125" style="1"/>
    <col min="12797" max="12797" width="5.33203125" style="1" customWidth="1"/>
    <col min="12798" max="12798" width="12.6640625" style="1" customWidth="1"/>
    <col min="12799" max="12799" width="11.109375" style="1" customWidth="1"/>
    <col min="12800" max="12800" width="13.88671875" style="1" customWidth="1"/>
    <col min="12801" max="12801" width="14.33203125" style="1" customWidth="1"/>
    <col min="12802" max="12802" width="14.6640625" style="1" customWidth="1"/>
    <col min="12803" max="12803" width="13.109375" style="1" customWidth="1"/>
    <col min="12804" max="12804" width="14.88671875" style="1" customWidth="1"/>
    <col min="12805" max="12805" width="13.88671875" style="1" customWidth="1"/>
    <col min="12806" max="12807" width="11" style="1" customWidth="1"/>
    <col min="12808" max="12808" width="13.88671875" style="1" customWidth="1"/>
    <col min="12809" max="12809" width="15.33203125" style="1" customWidth="1"/>
    <col min="12810" max="12810" width="6.33203125" style="1" customWidth="1"/>
    <col min="12811" max="12811" width="14.44140625" style="1" customWidth="1"/>
    <col min="12812" max="12812" width="14.33203125" style="1" customWidth="1"/>
    <col min="12813" max="12813" width="13" style="1" bestFit="1" customWidth="1"/>
    <col min="12814" max="13052" width="12.33203125" style="1"/>
    <col min="13053" max="13053" width="5.33203125" style="1" customWidth="1"/>
    <col min="13054" max="13054" width="12.6640625" style="1" customWidth="1"/>
    <col min="13055" max="13055" width="11.109375" style="1" customWidth="1"/>
    <col min="13056" max="13056" width="13.88671875" style="1" customWidth="1"/>
    <col min="13057" max="13057" width="14.33203125" style="1" customWidth="1"/>
    <col min="13058" max="13058" width="14.6640625" style="1" customWidth="1"/>
    <col min="13059" max="13059" width="13.109375" style="1" customWidth="1"/>
    <col min="13060" max="13060" width="14.88671875" style="1" customWidth="1"/>
    <col min="13061" max="13061" width="13.88671875" style="1" customWidth="1"/>
    <col min="13062" max="13063" width="11" style="1" customWidth="1"/>
    <col min="13064" max="13064" width="13.88671875" style="1" customWidth="1"/>
    <col min="13065" max="13065" width="15.33203125" style="1" customWidth="1"/>
    <col min="13066" max="13066" width="6.33203125" style="1" customWidth="1"/>
    <col min="13067" max="13067" width="14.44140625" style="1" customWidth="1"/>
    <col min="13068" max="13068" width="14.33203125" style="1" customWidth="1"/>
    <col min="13069" max="13069" width="13" style="1" bestFit="1" customWidth="1"/>
    <col min="13070" max="13308" width="12.33203125" style="1"/>
    <col min="13309" max="13309" width="5.33203125" style="1" customWidth="1"/>
    <col min="13310" max="13310" width="12.6640625" style="1" customWidth="1"/>
    <col min="13311" max="13311" width="11.109375" style="1" customWidth="1"/>
    <col min="13312" max="13312" width="13.88671875" style="1" customWidth="1"/>
    <col min="13313" max="13313" width="14.33203125" style="1" customWidth="1"/>
    <col min="13314" max="13314" width="14.6640625" style="1" customWidth="1"/>
    <col min="13315" max="13315" width="13.109375" style="1" customWidth="1"/>
    <col min="13316" max="13316" width="14.88671875" style="1" customWidth="1"/>
    <col min="13317" max="13317" width="13.88671875" style="1" customWidth="1"/>
    <col min="13318" max="13319" width="11" style="1" customWidth="1"/>
    <col min="13320" max="13320" width="13.88671875" style="1" customWidth="1"/>
    <col min="13321" max="13321" width="15.33203125" style="1" customWidth="1"/>
    <col min="13322" max="13322" width="6.33203125" style="1" customWidth="1"/>
    <col min="13323" max="13323" width="14.44140625" style="1" customWidth="1"/>
    <col min="13324" max="13324" width="14.33203125" style="1" customWidth="1"/>
    <col min="13325" max="13325" width="13" style="1" bestFit="1" customWidth="1"/>
    <col min="13326" max="13564" width="12.33203125" style="1"/>
    <col min="13565" max="13565" width="5.33203125" style="1" customWidth="1"/>
    <col min="13566" max="13566" width="12.6640625" style="1" customWidth="1"/>
    <col min="13567" max="13567" width="11.109375" style="1" customWidth="1"/>
    <col min="13568" max="13568" width="13.88671875" style="1" customWidth="1"/>
    <col min="13569" max="13569" width="14.33203125" style="1" customWidth="1"/>
    <col min="13570" max="13570" width="14.6640625" style="1" customWidth="1"/>
    <col min="13571" max="13571" width="13.109375" style="1" customWidth="1"/>
    <col min="13572" max="13572" width="14.88671875" style="1" customWidth="1"/>
    <col min="13573" max="13573" width="13.88671875" style="1" customWidth="1"/>
    <col min="13574" max="13575" width="11" style="1" customWidth="1"/>
    <col min="13576" max="13576" width="13.88671875" style="1" customWidth="1"/>
    <col min="13577" max="13577" width="15.33203125" style="1" customWidth="1"/>
    <col min="13578" max="13578" width="6.33203125" style="1" customWidth="1"/>
    <col min="13579" max="13579" width="14.44140625" style="1" customWidth="1"/>
    <col min="13580" max="13580" width="14.33203125" style="1" customWidth="1"/>
    <col min="13581" max="13581" width="13" style="1" bestFit="1" customWidth="1"/>
    <col min="13582" max="13820" width="12.33203125" style="1"/>
    <col min="13821" max="13821" width="5.33203125" style="1" customWidth="1"/>
    <col min="13822" max="13822" width="12.6640625" style="1" customWidth="1"/>
    <col min="13823" max="13823" width="11.109375" style="1" customWidth="1"/>
    <col min="13824" max="13824" width="13.88671875" style="1" customWidth="1"/>
    <col min="13825" max="13825" width="14.33203125" style="1" customWidth="1"/>
    <col min="13826" max="13826" width="14.6640625" style="1" customWidth="1"/>
    <col min="13827" max="13827" width="13.109375" style="1" customWidth="1"/>
    <col min="13828" max="13828" width="14.88671875" style="1" customWidth="1"/>
    <col min="13829" max="13829" width="13.88671875" style="1" customWidth="1"/>
    <col min="13830" max="13831" width="11" style="1" customWidth="1"/>
    <col min="13832" max="13832" width="13.88671875" style="1" customWidth="1"/>
    <col min="13833" max="13833" width="15.33203125" style="1" customWidth="1"/>
    <col min="13834" max="13834" width="6.33203125" style="1" customWidth="1"/>
    <col min="13835" max="13835" width="14.44140625" style="1" customWidth="1"/>
    <col min="13836" max="13836" width="14.33203125" style="1" customWidth="1"/>
    <col min="13837" max="13837" width="13" style="1" bestFit="1" customWidth="1"/>
    <col min="13838" max="14076" width="12.33203125" style="1"/>
    <col min="14077" max="14077" width="5.33203125" style="1" customWidth="1"/>
    <col min="14078" max="14078" width="12.6640625" style="1" customWidth="1"/>
    <col min="14079" max="14079" width="11.109375" style="1" customWidth="1"/>
    <col min="14080" max="14080" width="13.88671875" style="1" customWidth="1"/>
    <col min="14081" max="14081" width="14.33203125" style="1" customWidth="1"/>
    <col min="14082" max="14082" width="14.6640625" style="1" customWidth="1"/>
    <col min="14083" max="14083" width="13.109375" style="1" customWidth="1"/>
    <col min="14084" max="14084" width="14.88671875" style="1" customWidth="1"/>
    <col min="14085" max="14085" width="13.88671875" style="1" customWidth="1"/>
    <col min="14086" max="14087" width="11" style="1" customWidth="1"/>
    <col min="14088" max="14088" width="13.88671875" style="1" customWidth="1"/>
    <col min="14089" max="14089" width="15.33203125" style="1" customWidth="1"/>
    <col min="14090" max="14090" width="6.33203125" style="1" customWidth="1"/>
    <col min="14091" max="14091" width="14.44140625" style="1" customWidth="1"/>
    <col min="14092" max="14092" width="14.33203125" style="1" customWidth="1"/>
    <col min="14093" max="14093" width="13" style="1" bestFit="1" customWidth="1"/>
    <col min="14094" max="14332" width="12.33203125" style="1"/>
    <col min="14333" max="14333" width="5.33203125" style="1" customWidth="1"/>
    <col min="14334" max="14334" width="12.6640625" style="1" customWidth="1"/>
    <col min="14335" max="14335" width="11.109375" style="1" customWidth="1"/>
    <col min="14336" max="14336" width="13.88671875" style="1" customWidth="1"/>
    <col min="14337" max="14337" width="14.33203125" style="1" customWidth="1"/>
    <col min="14338" max="14338" width="14.6640625" style="1" customWidth="1"/>
    <col min="14339" max="14339" width="13.109375" style="1" customWidth="1"/>
    <col min="14340" max="14340" width="14.88671875" style="1" customWidth="1"/>
    <col min="14341" max="14341" width="13.88671875" style="1" customWidth="1"/>
    <col min="14342" max="14343" width="11" style="1" customWidth="1"/>
    <col min="14344" max="14344" width="13.88671875" style="1" customWidth="1"/>
    <col min="14345" max="14345" width="15.33203125" style="1" customWidth="1"/>
    <col min="14346" max="14346" width="6.33203125" style="1" customWidth="1"/>
    <col min="14347" max="14347" width="14.44140625" style="1" customWidth="1"/>
    <col min="14348" max="14348" width="14.33203125" style="1" customWidth="1"/>
    <col min="14349" max="14349" width="13" style="1" bestFit="1" customWidth="1"/>
    <col min="14350" max="14588" width="12.33203125" style="1"/>
    <col min="14589" max="14589" width="5.33203125" style="1" customWidth="1"/>
    <col min="14590" max="14590" width="12.6640625" style="1" customWidth="1"/>
    <col min="14591" max="14591" width="11.109375" style="1" customWidth="1"/>
    <col min="14592" max="14592" width="13.88671875" style="1" customWidth="1"/>
    <col min="14593" max="14593" width="14.33203125" style="1" customWidth="1"/>
    <col min="14594" max="14594" width="14.6640625" style="1" customWidth="1"/>
    <col min="14595" max="14595" width="13.109375" style="1" customWidth="1"/>
    <col min="14596" max="14596" width="14.88671875" style="1" customWidth="1"/>
    <col min="14597" max="14597" width="13.88671875" style="1" customWidth="1"/>
    <col min="14598" max="14599" width="11" style="1" customWidth="1"/>
    <col min="14600" max="14600" width="13.88671875" style="1" customWidth="1"/>
    <col min="14601" max="14601" width="15.33203125" style="1" customWidth="1"/>
    <col min="14602" max="14602" width="6.33203125" style="1" customWidth="1"/>
    <col min="14603" max="14603" width="14.44140625" style="1" customWidth="1"/>
    <col min="14604" max="14604" width="14.33203125" style="1" customWidth="1"/>
    <col min="14605" max="14605" width="13" style="1" bestFit="1" customWidth="1"/>
    <col min="14606" max="14844" width="12.33203125" style="1"/>
    <col min="14845" max="14845" width="5.33203125" style="1" customWidth="1"/>
    <col min="14846" max="14846" width="12.6640625" style="1" customWidth="1"/>
    <col min="14847" max="14847" width="11.109375" style="1" customWidth="1"/>
    <col min="14848" max="14848" width="13.88671875" style="1" customWidth="1"/>
    <col min="14849" max="14849" width="14.33203125" style="1" customWidth="1"/>
    <col min="14850" max="14850" width="14.6640625" style="1" customWidth="1"/>
    <col min="14851" max="14851" width="13.109375" style="1" customWidth="1"/>
    <col min="14852" max="14852" width="14.88671875" style="1" customWidth="1"/>
    <col min="14853" max="14853" width="13.88671875" style="1" customWidth="1"/>
    <col min="14854" max="14855" width="11" style="1" customWidth="1"/>
    <col min="14856" max="14856" width="13.88671875" style="1" customWidth="1"/>
    <col min="14857" max="14857" width="15.33203125" style="1" customWidth="1"/>
    <col min="14858" max="14858" width="6.33203125" style="1" customWidth="1"/>
    <col min="14859" max="14859" width="14.44140625" style="1" customWidth="1"/>
    <col min="14860" max="14860" width="14.33203125" style="1" customWidth="1"/>
    <col min="14861" max="14861" width="13" style="1" bestFit="1" customWidth="1"/>
    <col min="14862" max="15100" width="12.33203125" style="1"/>
    <col min="15101" max="15101" width="5.33203125" style="1" customWidth="1"/>
    <col min="15102" max="15102" width="12.6640625" style="1" customWidth="1"/>
    <col min="15103" max="15103" width="11.109375" style="1" customWidth="1"/>
    <col min="15104" max="15104" width="13.88671875" style="1" customWidth="1"/>
    <col min="15105" max="15105" width="14.33203125" style="1" customWidth="1"/>
    <col min="15106" max="15106" width="14.6640625" style="1" customWidth="1"/>
    <col min="15107" max="15107" width="13.109375" style="1" customWidth="1"/>
    <col min="15108" max="15108" width="14.88671875" style="1" customWidth="1"/>
    <col min="15109" max="15109" width="13.88671875" style="1" customWidth="1"/>
    <col min="15110" max="15111" width="11" style="1" customWidth="1"/>
    <col min="15112" max="15112" width="13.88671875" style="1" customWidth="1"/>
    <col min="15113" max="15113" width="15.33203125" style="1" customWidth="1"/>
    <col min="15114" max="15114" width="6.33203125" style="1" customWidth="1"/>
    <col min="15115" max="15115" width="14.44140625" style="1" customWidth="1"/>
    <col min="15116" max="15116" width="14.33203125" style="1" customWidth="1"/>
    <col min="15117" max="15117" width="13" style="1" bestFit="1" customWidth="1"/>
    <col min="15118" max="15356" width="12.33203125" style="1"/>
    <col min="15357" max="15357" width="5.33203125" style="1" customWidth="1"/>
    <col min="15358" max="15358" width="12.6640625" style="1" customWidth="1"/>
    <col min="15359" max="15359" width="11.109375" style="1" customWidth="1"/>
    <col min="15360" max="15360" width="13.88671875" style="1" customWidth="1"/>
    <col min="15361" max="15361" width="14.33203125" style="1" customWidth="1"/>
    <col min="15362" max="15362" width="14.6640625" style="1" customWidth="1"/>
    <col min="15363" max="15363" width="13.109375" style="1" customWidth="1"/>
    <col min="15364" max="15364" width="14.88671875" style="1" customWidth="1"/>
    <col min="15365" max="15365" width="13.88671875" style="1" customWidth="1"/>
    <col min="15366" max="15367" width="11" style="1" customWidth="1"/>
    <col min="15368" max="15368" width="13.88671875" style="1" customWidth="1"/>
    <col min="15369" max="15369" width="15.33203125" style="1" customWidth="1"/>
    <col min="15370" max="15370" width="6.33203125" style="1" customWidth="1"/>
    <col min="15371" max="15371" width="14.44140625" style="1" customWidth="1"/>
    <col min="15372" max="15372" width="14.33203125" style="1" customWidth="1"/>
    <col min="15373" max="15373" width="13" style="1" bestFit="1" customWidth="1"/>
    <col min="15374" max="15612" width="12.33203125" style="1"/>
    <col min="15613" max="15613" width="5.33203125" style="1" customWidth="1"/>
    <col min="15614" max="15614" width="12.6640625" style="1" customWidth="1"/>
    <col min="15615" max="15615" width="11.109375" style="1" customWidth="1"/>
    <col min="15616" max="15616" width="13.88671875" style="1" customWidth="1"/>
    <col min="15617" max="15617" width="14.33203125" style="1" customWidth="1"/>
    <col min="15618" max="15618" width="14.6640625" style="1" customWidth="1"/>
    <col min="15619" max="15619" width="13.109375" style="1" customWidth="1"/>
    <col min="15620" max="15620" width="14.88671875" style="1" customWidth="1"/>
    <col min="15621" max="15621" width="13.88671875" style="1" customWidth="1"/>
    <col min="15622" max="15623" width="11" style="1" customWidth="1"/>
    <col min="15624" max="15624" width="13.88671875" style="1" customWidth="1"/>
    <col min="15625" max="15625" width="15.33203125" style="1" customWidth="1"/>
    <col min="15626" max="15626" width="6.33203125" style="1" customWidth="1"/>
    <col min="15627" max="15627" width="14.44140625" style="1" customWidth="1"/>
    <col min="15628" max="15628" width="14.33203125" style="1" customWidth="1"/>
    <col min="15629" max="15629" width="13" style="1" bestFit="1" customWidth="1"/>
    <col min="15630" max="15868" width="12.33203125" style="1"/>
    <col min="15869" max="15869" width="5.33203125" style="1" customWidth="1"/>
    <col min="15870" max="15870" width="12.6640625" style="1" customWidth="1"/>
    <col min="15871" max="15871" width="11.109375" style="1" customWidth="1"/>
    <col min="15872" max="15872" width="13.88671875" style="1" customWidth="1"/>
    <col min="15873" max="15873" width="14.33203125" style="1" customWidth="1"/>
    <col min="15874" max="15874" width="14.6640625" style="1" customWidth="1"/>
    <col min="15875" max="15875" width="13.109375" style="1" customWidth="1"/>
    <col min="15876" max="15876" width="14.88671875" style="1" customWidth="1"/>
    <col min="15877" max="15877" width="13.88671875" style="1" customWidth="1"/>
    <col min="15878" max="15879" width="11" style="1" customWidth="1"/>
    <col min="15880" max="15880" width="13.88671875" style="1" customWidth="1"/>
    <col min="15881" max="15881" width="15.33203125" style="1" customWidth="1"/>
    <col min="15882" max="15882" width="6.33203125" style="1" customWidth="1"/>
    <col min="15883" max="15883" width="14.44140625" style="1" customWidth="1"/>
    <col min="15884" max="15884" width="14.33203125" style="1" customWidth="1"/>
    <col min="15885" max="15885" width="13" style="1" bestFit="1" customWidth="1"/>
    <col min="15886" max="16124" width="12.33203125" style="1"/>
    <col min="16125" max="16125" width="5.33203125" style="1" customWidth="1"/>
    <col min="16126" max="16126" width="12.6640625" style="1" customWidth="1"/>
    <col min="16127" max="16127" width="11.109375" style="1" customWidth="1"/>
    <col min="16128" max="16128" width="13.88671875" style="1" customWidth="1"/>
    <col min="16129" max="16129" width="14.33203125" style="1" customWidth="1"/>
    <col min="16130" max="16130" width="14.6640625" style="1" customWidth="1"/>
    <col min="16131" max="16131" width="13.109375" style="1" customWidth="1"/>
    <col min="16132" max="16132" width="14.88671875" style="1" customWidth="1"/>
    <col min="16133" max="16133" width="13.88671875" style="1" customWidth="1"/>
    <col min="16134" max="16135" width="11" style="1" customWidth="1"/>
    <col min="16136" max="16136" width="13.88671875" style="1" customWidth="1"/>
    <col min="16137" max="16137" width="15.33203125" style="1" customWidth="1"/>
    <col min="16138" max="16138" width="6.33203125" style="1" customWidth="1"/>
    <col min="16139" max="16139" width="14.44140625" style="1" customWidth="1"/>
    <col min="16140" max="16140" width="14.33203125" style="1" customWidth="1"/>
    <col min="16141" max="16141" width="13" style="1" bestFit="1" customWidth="1"/>
    <col min="16142" max="16384" width="12.33203125" style="1"/>
  </cols>
  <sheetData>
    <row r="1" spans="1:14" x14ac:dyDescent="0.25">
      <c r="B1" s="121" t="s">
        <v>146</v>
      </c>
      <c r="C1" s="121" t="s">
        <v>146</v>
      </c>
      <c r="D1" s="2" t="s">
        <v>0</v>
      </c>
      <c r="E1" s="2" t="s">
        <v>91</v>
      </c>
      <c r="F1" s="2" t="s">
        <v>19</v>
      </c>
      <c r="G1" s="2" t="s">
        <v>14</v>
      </c>
      <c r="H1" s="2" t="s">
        <v>3</v>
      </c>
      <c r="I1" s="3" t="s">
        <v>34</v>
      </c>
      <c r="J1" s="2" t="s">
        <v>1</v>
      </c>
      <c r="K1" s="2" t="s">
        <v>2</v>
      </c>
      <c r="L1" s="2" t="s">
        <v>10</v>
      </c>
      <c r="M1" s="2" t="s">
        <v>4</v>
      </c>
    </row>
    <row r="2" spans="1:14" x14ac:dyDescent="0.25">
      <c r="B2" s="121" t="s">
        <v>144</v>
      </c>
      <c r="C2" s="5" t="s">
        <v>27</v>
      </c>
      <c r="D2" s="2" t="s">
        <v>5</v>
      </c>
      <c r="E2" s="3" t="s">
        <v>12</v>
      </c>
      <c r="F2" s="2" t="s">
        <v>20</v>
      </c>
      <c r="G2" s="5" t="s">
        <v>8</v>
      </c>
      <c r="H2" s="5" t="s">
        <v>13</v>
      </c>
      <c r="I2" s="2" t="s">
        <v>9</v>
      </c>
      <c r="J2" s="3" t="s">
        <v>6</v>
      </c>
      <c r="K2" s="5" t="s">
        <v>7</v>
      </c>
      <c r="L2" s="3" t="s">
        <v>11</v>
      </c>
      <c r="M2" s="3"/>
    </row>
    <row r="3" spans="1:14" x14ac:dyDescent="0.25">
      <c r="B3" s="165">
        <v>1994</v>
      </c>
      <c r="C3" s="2" t="s">
        <v>12</v>
      </c>
      <c r="D3" s="2" t="s">
        <v>28</v>
      </c>
      <c r="E3" s="2"/>
      <c r="F3" s="2" t="s">
        <v>11</v>
      </c>
      <c r="G3" s="6" t="s">
        <v>21</v>
      </c>
      <c r="H3" s="6"/>
      <c r="I3" s="4"/>
      <c r="J3" s="2"/>
      <c r="K3" s="2"/>
      <c r="L3" s="4"/>
      <c r="M3" s="2"/>
    </row>
    <row r="4" spans="1:14" x14ac:dyDescent="0.25">
      <c r="B4" s="2"/>
      <c r="C4" s="7">
        <v>2.0398999999999998</v>
      </c>
      <c r="D4" s="2"/>
      <c r="F4" s="7">
        <v>0.11</v>
      </c>
      <c r="G4" s="9">
        <v>0.92</v>
      </c>
      <c r="H4" s="20">
        <v>480</v>
      </c>
      <c r="I4" s="24">
        <v>862.56</v>
      </c>
      <c r="J4" s="252">
        <v>0.4</v>
      </c>
      <c r="K4" s="8">
        <v>8.9999999999999993E-3</v>
      </c>
      <c r="L4" s="13">
        <v>2.3999999999999998E-3</v>
      </c>
      <c r="M4" s="4"/>
    </row>
    <row r="5" spans="1:14" x14ac:dyDescent="0.25">
      <c r="B5" s="2"/>
      <c r="C5" s="2"/>
      <c r="D5" s="2"/>
      <c r="E5" s="2"/>
      <c r="F5" s="2"/>
      <c r="G5" s="22" t="s">
        <v>72</v>
      </c>
      <c r="H5" s="7">
        <v>1.3459000000000001</v>
      </c>
      <c r="I5" s="12">
        <v>2.5000000000000001E-2</v>
      </c>
      <c r="J5" s="21" t="s">
        <v>16</v>
      </c>
      <c r="K5" s="22" t="s">
        <v>72</v>
      </c>
      <c r="L5" s="22" t="s">
        <v>72</v>
      </c>
      <c r="M5" s="4"/>
    </row>
    <row r="6" spans="1:14" x14ac:dyDescent="0.25">
      <c r="B6" s="2"/>
      <c r="C6" s="2"/>
      <c r="D6" s="2"/>
      <c r="E6" s="2"/>
      <c r="F6" s="2" t="s">
        <v>11</v>
      </c>
      <c r="G6" s="22" t="s">
        <v>30</v>
      </c>
      <c r="H6" s="2" t="s">
        <v>11</v>
      </c>
      <c r="I6" s="23">
        <v>194.04</v>
      </c>
      <c r="J6" s="22" t="s">
        <v>17</v>
      </c>
      <c r="K6" s="22" t="s">
        <v>11</v>
      </c>
      <c r="L6" s="22" t="s">
        <v>11</v>
      </c>
      <c r="M6" s="4"/>
    </row>
    <row r="7" spans="1:14" x14ac:dyDescent="0.25">
      <c r="B7" s="2"/>
      <c r="C7" s="2"/>
      <c r="D7" s="2"/>
      <c r="E7" s="2"/>
      <c r="F7" s="2"/>
      <c r="G7" s="29">
        <v>0.11</v>
      </c>
      <c r="H7" s="2"/>
      <c r="I7" s="24">
        <v>388.09</v>
      </c>
      <c r="J7" s="71">
        <v>0.11</v>
      </c>
      <c r="K7" s="2"/>
      <c r="L7" s="14"/>
      <c r="M7" s="4"/>
    </row>
    <row r="8" spans="1:14" x14ac:dyDescent="0.25">
      <c r="B8" s="2"/>
      <c r="C8" s="2"/>
      <c r="D8" s="2"/>
      <c r="E8" s="2"/>
      <c r="F8" s="2"/>
      <c r="G8" s="22"/>
      <c r="H8" s="2"/>
      <c r="I8" s="12">
        <v>7.0000000000000007E-2</v>
      </c>
      <c r="J8" s="22" t="s">
        <v>18</v>
      </c>
      <c r="K8" s="2"/>
      <c r="L8" s="14"/>
      <c r="M8" s="4"/>
    </row>
    <row r="9" spans="1:14" ht="16.2" x14ac:dyDescent="0.4">
      <c r="B9" s="15"/>
      <c r="C9" s="15"/>
      <c r="D9" s="15"/>
      <c r="E9" s="15"/>
      <c r="F9" s="15"/>
      <c r="G9" s="16"/>
      <c r="H9" s="16"/>
      <c r="I9" s="4"/>
      <c r="J9" s="22" t="s">
        <v>34</v>
      </c>
      <c r="K9" s="15"/>
      <c r="L9" s="11"/>
      <c r="M9" s="4"/>
    </row>
    <row r="10" spans="1:14" ht="16.2" x14ac:dyDescent="0.4">
      <c r="B10" s="15"/>
      <c r="C10" s="15"/>
      <c r="D10" s="15"/>
      <c r="E10" s="15"/>
      <c r="F10" s="15"/>
      <c r="G10" s="16"/>
      <c r="H10" s="16"/>
      <c r="I10" s="10"/>
      <c r="J10" s="15"/>
      <c r="K10" s="15"/>
      <c r="L10" s="10"/>
      <c r="M10" s="4"/>
    </row>
    <row r="11" spans="1:14" x14ac:dyDescent="0.25">
      <c r="A11" s="27">
        <v>0</v>
      </c>
      <c r="B11" s="18">
        <v>14576.14</v>
      </c>
      <c r="C11" s="18">
        <f>B11*$C$4</f>
        <v>29733.867985999997</v>
      </c>
      <c r="D11" s="17">
        <f>IF(B11&lt;16100,720,IF(B11&lt;16488.96,15612.24-B11*0.925,IF(B11&lt;18330,360,IF(B11 &lt;18718.39,17314.52-B11*0.925,0))))</f>
        <v>720</v>
      </c>
      <c r="E11" s="17">
        <f t="shared" ref="E11:E46" si="0">(B11+D11)*$C$196</f>
        <v>31202.595985999997</v>
      </c>
      <c r="F11" s="17">
        <f>E11*$F$196</f>
        <v>3432.2855584599997</v>
      </c>
      <c r="G11" s="17">
        <f>(E11+F11)/12*$G$196</f>
        <v>2655.3409184085999</v>
      </c>
      <c r="H11" s="17">
        <f t="shared" ref="H11:H46" si="1">$H$196*$C$196/$H$197</f>
        <v>727.50724422319627</v>
      </c>
      <c r="I11" s="17">
        <f>IF(($I$200*E11/12)&lt;$I$198,$I$198,IF(($I$200*E11/12)&gt;$I$199,$I$199,($I$200*E11/12)))+$I$196+$I$197*E11</f>
        <v>1836.6648996499998</v>
      </c>
      <c r="J11" s="17">
        <f>(E11+F11+H11+I11)*$J$196</f>
        <v>14879.621475333279</v>
      </c>
      <c r="K11" s="17">
        <f>(C11*$K$196)</f>
        <v>267.60481187399995</v>
      </c>
      <c r="L11" s="17">
        <f>C11*$L$196</f>
        <v>71.361283166399986</v>
      </c>
      <c r="M11" s="25">
        <f>SUM(E11:L11)</f>
        <v>55072.982177115475</v>
      </c>
      <c r="N11" s="1">
        <f t="shared" ref="N11:N18" si="2">A11</f>
        <v>0</v>
      </c>
    </row>
    <row r="12" spans="1:14" x14ac:dyDescent="0.25">
      <c r="A12" s="27">
        <v>1</v>
      </c>
      <c r="B12" s="18">
        <v>14827.14</v>
      </c>
      <c r="C12" s="18">
        <f t="shared" ref="C12:C46" si="3">B12*$C$4</f>
        <v>30245.882885999996</v>
      </c>
      <c r="D12" s="17">
        <f t="shared" ref="D12:D46" si="4">IF(B12&lt;16100,720,IF(B12&lt;16488.96,15612.24-B12*0.925,IF(B12&lt;18330,360,IF(B12 &lt;18718.39,17314.52-B12*0.925,0))))</f>
        <v>720</v>
      </c>
      <c r="E12" s="17">
        <f t="shared" si="0"/>
        <v>31714.610885999995</v>
      </c>
      <c r="F12" s="17">
        <f t="shared" ref="F12:F46" si="5">E12*$F$196</f>
        <v>3488.6071974599995</v>
      </c>
      <c r="G12" s="17">
        <f t="shared" ref="G12:G46" si="6">(E12+F12)/12*$G$196</f>
        <v>2698.9133863985994</v>
      </c>
      <c r="H12" s="17">
        <f t="shared" si="1"/>
        <v>727.50724422319627</v>
      </c>
      <c r="I12" s="17">
        <f t="shared" ref="I12:I46" si="7">IF(($I$200*E12/12)&lt;$I$198,$I$198,IF(($I$200*E12/12)&gt;$I$199,$I$199,($I$200*E12/12)))+$I$196+$I$197*E12</f>
        <v>1849.4652721499997</v>
      </c>
      <c r="J12" s="17">
        <f t="shared" ref="J12:J46" si="8">(E12+F12+H12+I12)*$J$196</f>
        <v>15112.076239933278</v>
      </c>
      <c r="K12" s="17">
        <f t="shared" ref="K12:K46" si="9">(C12*$K$196)</f>
        <v>272.21294597399992</v>
      </c>
      <c r="L12" s="17">
        <f t="shared" ref="L12:L46" si="10">C12*$L$196</f>
        <v>72.590118926399981</v>
      </c>
      <c r="M12" s="25">
        <f t="shared" ref="M12:M46" si="11">SUM(E12:L12)</f>
        <v>55935.983291065473</v>
      </c>
      <c r="N12" s="1">
        <f t="shared" si="2"/>
        <v>1</v>
      </c>
    </row>
    <row r="13" spans="1:14" x14ac:dyDescent="0.25">
      <c r="A13" s="27">
        <v>2</v>
      </c>
      <c r="B13" s="18">
        <v>15078.14</v>
      </c>
      <c r="C13" s="18">
        <f t="shared" si="3"/>
        <v>30757.897785999998</v>
      </c>
      <c r="D13" s="17">
        <f t="shared" si="4"/>
        <v>720</v>
      </c>
      <c r="E13" s="17">
        <f t="shared" si="0"/>
        <v>32226.625785999997</v>
      </c>
      <c r="F13" s="17">
        <f t="shared" si="5"/>
        <v>3544.9288364599997</v>
      </c>
      <c r="G13" s="17">
        <f t="shared" si="6"/>
        <v>2742.4858543885998</v>
      </c>
      <c r="H13" s="17">
        <f t="shared" si="1"/>
        <v>727.50724422319627</v>
      </c>
      <c r="I13" s="17">
        <f t="shared" si="7"/>
        <v>1862.26564465</v>
      </c>
      <c r="J13" s="17">
        <f t="shared" si="8"/>
        <v>15344.531004533277</v>
      </c>
      <c r="K13" s="17">
        <f t="shared" si="9"/>
        <v>276.82108007399995</v>
      </c>
      <c r="L13" s="17">
        <f t="shared" si="10"/>
        <v>73.818954686399991</v>
      </c>
      <c r="M13" s="25">
        <f t="shared" si="11"/>
        <v>56798.984405015472</v>
      </c>
      <c r="N13" s="1">
        <f t="shared" si="2"/>
        <v>2</v>
      </c>
    </row>
    <row r="14" spans="1:14" x14ac:dyDescent="0.25">
      <c r="A14" s="27">
        <v>3</v>
      </c>
      <c r="B14" s="18">
        <v>15329.14</v>
      </c>
      <c r="C14" s="18">
        <f t="shared" si="3"/>
        <v>31269.912685999996</v>
      </c>
      <c r="D14" s="17">
        <f t="shared" si="4"/>
        <v>720</v>
      </c>
      <c r="E14" s="17">
        <f t="shared" si="0"/>
        <v>32738.640685999995</v>
      </c>
      <c r="F14" s="17">
        <f t="shared" si="5"/>
        <v>3601.2504754599995</v>
      </c>
      <c r="G14" s="17">
        <f t="shared" si="6"/>
        <v>2786.0583223785993</v>
      </c>
      <c r="H14" s="17">
        <f t="shared" si="1"/>
        <v>727.50724422319627</v>
      </c>
      <c r="I14" s="17">
        <f t="shared" si="7"/>
        <v>1875.0660171499999</v>
      </c>
      <c r="J14" s="17">
        <f t="shared" si="8"/>
        <v>15576.985769133276</v>
      </c>
      <c r="K14" s="17">
        <f t="shared" si="9"/>
        <v>281.42921417399992</v>
      </c>
      <c r="L14" s="17">
        <f t="shared" si="10"/>
        <v>75.047790446399986</v>
      </c>
      <c r="M14" s="25">
        <f t="shared" si="11"/>
        <v>57661.98551896547</v>
      </c>
      <c r="N14" s="1">
        <f t="shared" si="2"/>
        <v>3</v>
      </c>
    </row>
    <row r="15" spans="1:14" x14ac:dyDescent="0.25">
      <c r="A15" s="27">
        <v>4</v>
      </c>
      <c r="B15" s="18">
        <v>15580.14</v>
      </c>
      <c r="C15" s="18">
        <f t="shared" si="3"/>
        <v>31781.927585999994</v>
      </c>
      <c r="D15" s="17">
        <f t="shared" si="4"/>
        <v>720</v>
      </c>
      <c r="E15" s="17">
        <f t="shared" si="0"/>
        <v>33250.655585999993</v>
      </c>
      <c r="F15" s="17">
        <f t="shared" si="5"/>
        <v>3657.5721144599993</v>
      </c>
      <c r="G15" s="17">
        <f t="shared" si="6"/>
        <v>2829.6307903685993</v>
      </c>
      <c r="H15" s="17">
        <f t="shared" si="1"/>
        <v>727.50724422319627</v>
      </c>
      <c r="I15" s="17">
        <f t="shared" si="7"/>
        <v>1887.8663896499997</v>
      </c>
      <c r="J15" s="17">
        <f t="shared" si="8"/>
        <v>15809.440533733276</v>
      </c>
      <c r="K15" s="17">
        <f t="shared" si="9"/>
        <v>286.03734827399995</v>
      </c>
      <c r="L15" s="17">
        <f t="shared" si="10"/>
        <v>76.276626206399982</v>
      </c>
      <c r="M15" s="25">
        <f t="shared" si="11"/>
        <v>58524.986632915461</v>
      </c>
      <c r="N15" s="1">
        <f t="shared" si="2"/>
        <v>4</v>
      </c>
    </row>
    <row r="16" spans="1:14" x14ac:dyDescent="0.25">
      <c r="A16" s="27">
        <v>5</v>
      </c>
      <c r="B16" s="18">
        <v>15831.14</v>
      </c>
      <c r="C16" s="18">
        <f t="shared" si="3"/>
        <v>32293.942485999996</v>
      </c>
      <c r="D16" s="17">
        <f t="shared" si="4"/>
        <v>720</v>
      </c>
      <c r="E16" s="17">
        <f t="shared" si="0"/>
        <v>33762.670485999995</v>
      </c>
      <c r="F16" s="17">
        <f t="shared" si="5"/>
        <v>3713.8937534599995</v>
      </c>
      <c r="G16" s="17">
        <f t="shared" si="6"/>
        <v>2873.2032583585997</v>
      </c>
      <c r="H16" s="17">
        <f t="shared" si="1"/>
        <v>727.50724422319627</v>
      </c>
      <c r="I16" s="17">
        <f t="shared" si="7"/>
        <v>1903.5756733183332</v>
      </c>
      <c r="J16" s="17">
        <f t="shared" si="8"/>
        <v>16043.058862800608</v>
      </c>
      <c r="K16" s="17">
        <f t="shared" si="9"/>
        <v>290.64548237399993</v>
      </c>
      <c r="L16" s="17">
        <f t="shared" si="10"/>
        <v>77.505461966399977</v>
      </c>
      <c r="M16" s="25">
        <f t="shared" si="11"/>
        <v>59392.060222501124</v>
      </c>
      <c r="N16" s="1">
        <f t="shared" si="2"/>
        <v>5</v>
      </c>
    </row>
    <row r="17" spans="1:15" x14ac:dyDescent="0.25">
      <c r="A17" s="27">
        <v>6</v>
      </c>
      <c r="B17" s="18">
        <v>16082.14</v>
      </c>
      <c r="C17" s="18">
        <f t="shared" si="3"/>
        <v>32805.957385999995</v>
      </c>
      <c r="D17" s="17">
        <f t="shared" si="4"/>
        <v>720</v>
      </c>
      <c r="E17" s="17">
        <f t="shared" si="0"/>
        <v>34274.685385999997</v>
      </c>
      <c r="F17" s="17">
        <f t="shared" si="5"/>
        <v>3770.2153924599997</v>
      </c>
      <c r="G17" s="17">
        <f t="shared" si="6"/>
        <v>2916.7757263485996</v>
      </c>
      <c r="H17" s="17">
        <f t="shared" si="1"/>
        <v>727.50724422319627</v>
      </c>
      <c r="I17" s="17">
        <f t="shared" si="7"/>
        <v>1919.3627994016667</v>
      </c>
      <c r="J17" s="17">
        <f t="shared" si="8"/>
        <v>16276.708328833944</v>
      </c>
      <c r="K17" s="17">
        <f t="shared" si="9"/>
        <v>295.25361647399995</v>
      </c>
      <c r="L17" s="17">
        <f t="shared" si="10"/>
        <v>78.734297726399987</v>
      </c>
      <c r="M17" s="25">
        <f t="shared" si="11"/>
        <v>60259.242791467797</v>
      </c>
      <c r="N17" s="1">
        <f t="shared" si="2"/>
        <v>6</v>
      </c>
    </row>
    <row r="18" spans="1:15" x14ac:dyDescent="0.25">
      <c r="A18" s="27">
        <v>7</v>
      </c>
      <c r="B18" s="18">
        <v>16333.14</v>
      </c>
      <c r="C18" s="18">
        <f t="shared" si="3"/>
        <v>33317.972285999997</v>
      </c>
      <c r="D18" s="17">
        <f t="shared" si="4"/>
        <v>504.08549999999923</v>
      </c>
      <c r="E18" s="17">
        <f t="shared" si="0"/>
        <v>34346.256297449996</v>
      </c>
      <c r="F18" s="17">
        <f t="shared" si="5"/>
        <v>3778.0881927194996</v>
      </c>
      <c r="G18" s="17">
        <f t="shared" si="6"/>
        <v>2922.8664109129945</v>
      </c>
      <c r="H18" s="17">
        <f t="shared" si="1"/>
        <v>727.50724422319627</v>
      </c>
      <c r="I18" s="17">
        <f t="shared" si="7"/>
        <v>1921.569569171375</v>
      </c>
      <c r="J18" s="17">
        <f t="shared" si="8"/>
        <v>16309.368521425629</v>
      </c>
      <c r="K18" s="17">
        <f t="shared" si="9"/>
        <v>299.86175057399993</v>
      </c>
      <c r="L18" s="17">
        <f t="shared" si="10"/>
        <v>79.963133486399983</v>
      </c>
      <c r="M18" s="25">
        <f t="shared" si="11"/>
        <v>60385.4811199631</v>
      </c>
      <c r="N18" s="1">
        <f t="shared" si="2"/>
        <v>7</v>
      </c>
    </row>
    <row r="19" spans="1:15" x14ac:dyDescent="0.25">
      <c r="A19" s="28">
        <v>8</v>
      </c>
      <c r="B19" s="18">
        <v>16584.14</v>
      </c>
      <c r="C19" s="18">
        <f t="shared" si="3"/>
        <v>33829.987185999998</v>
      </c>
      <c r="D19" s="17">
        <f t="shared" si="4"/>
        <v>360</v>
      </c>
      <c r="E19" s="17">
        <f t="shared" si="0"/>
        <v>34564.351185999993</v>
      </c>
      <c r="F19" s="17">
        <f t="shared" si="5"/>
        <v>3802.0786304599992</v>
      </c>
      <c r="G19" s="17">
        <f t="shared" si="6"/>
        <v>2941.4262859285996</v>
      </c>
      <c r="H19" s="17">
        <f t="shared" si="1"/>
        <v>727.50724422319627</v>
      </c>
      <c r="I19" s="17">
        <f t="shared" si="7"/>
        <v>1928.294161568333</v>
      </c>
      <c r="J19" s="17">
        <f t="shared" si="8"/>
        <v>16408.892488900608</v>
      </c>
      <c r="K19" s="17">
        <f t="shared" si="9"/>
        <v>304.46988467399996</v>
      </c>
      <c r="L19" s="17">
        <f t="shared" si="10"/>
        <v>81.191969246399992</v>
      </c>
      <c r="M19" s="25">
        <f t="shared" si="11"/>
        <v>60758.211851001128</v>
      </c>
      <c r="N19" s="1">
        <v>8</v>
      </c>
    </row>
    <row r="20" spans="1:15" x14ac:dyDescent="0.25">
      <c r="A20" s="106">
        <v>9</v>
      </c>
      <c r="B20" s="18">
        <v>16835.14</v>
      </c>
      <c r="C20" s="18">
        <f t="shared" si="3"/>
        <v>34342.002085999993</v>
      </c>
      <c r="D20" s="17">
        <f t="shared" si="4"/>
        <v>360</v>
      </c>
      <c r="E20" s="17">
        <f t="shared" si="0"/>
        <v>35076.366085999995</v>
      </c>
      <c r="F20" s="17">
        <f t="shared" si="5"/>
        <v>3858.4002694599994</v>
      </c>
      <c r="G20" s="17">
        <f t="shared" si="6"/>
        <v>2984.9987539185995</v>
      </c>
      <c r="H20" s="17">
        <f t="shared" si="1"/>
        <v>727.50724422319627</v>
      </c>
      <c r="I20" s="17">
        <f t="shared" si="7"/>
        <v>1944.0812876516666</v>
      </c>
      <c r="J20" s="17">
        <f t="shared" si="8"/>
        <v>16642.541954933942</v>
      </c>
      <c r="K20" s="17">
        <f t="shared" si="9"/>
        <v>309.07801877399993</v>
      </c>
      <c r="L20" s="17">
        <f t="shared" si="10"/>
        <v>82.420805006399974</v>
      </c>
      <c r="M20" s="25">
        <f t="shared" si="11"/>
        <v>61625.394419967794</v>
      </c>
      <c r="N20" s="1">
        <f t="shared" ref="N20:N26" si="12">A20</f>
        <v>9</v>
      </c>
      <c r="O20" s="1" t="s">
        <v>11</v>
      </c>
    </row>
    <row r="21" spans="1:15" x14ac:dyDescent="0.25">
      <c r="A21" s="27">
        <v>10</v>
      </c>
      <c r="B21" s="18">
        <v>17166.7</v>
      </c>
      <c r="C21" s="18">
        <f t="shared" si="3"/>
        <v>35018.351329999998</v>
      </c>
      <c r="D21" s="17">
        <f t="shared" si="4"/>
        <v>360</v>
      </c>
      <c r="E21" s="17">
        <f t="shared" si="0"/>
        <v>35752.715329999999</v>
      </c>
      <c r="F21" s="17">
        <f t="shared" si="5"/>
        <v>3932.7986863000001</v>
      </c>
      <c r="G21" s="17">
        <f t="shared" si="6"/>
        <v>3042.5560745829998</v>
      </c>
      <c r="H21" s="17">
        <f t="shared" si="1"/>
        <v>727.50724422319627</v>
      </c>
      <c r="I21" s="17">
        <f t="shared" si="7"/>
        <v>1964.9353893416667</v>
      </c>
      <c r="J21" s="17">
        <f t="shared" si="8"/>
        <v>16951.182659945945</v>
      </c>
      <c r="K21" s="17">
        <f t="shared" si="9"/>
        <v>315.16516196999993</v>
      </c>
      <c r="L21" s="17">
        <f t="shared" si="10"/>
        <v>84.04404319199999</v>
      </c>
      <c r="M21" s="25">
        <f t="shared" si="11"/>
        <v>62770.904589555808</v>
      </c>
      <c r="N21" s="1">
        <f t="shared" si="12"/>
        <v>10</v>
      </c>
    </row>
    <row r="22" spans="1:15" x14ac:dyDescent="0.25">
      <c r="A22" s="27">
        <v>11</v>
      </c>
      <c r="B22" s="18">
        <v>17498.259999999998</v>
      </c>
      <c r="C22" s="18">
        <f t="shared" si="3"/>
        <v>35694.700573999995</v>
      </c>
      <c r="D22" s="17">
        <f t="shared" si="4"/>
        <v>360</v>
      </c>
      <c r="E22" s="17">
        <f t="shared" si="0"/>
        <v>36429.064573999996</v>
      </c>
      <c r="F22" s="17">
        <f t="shared" si="5"/>
        <v>4007.1971031399994</v>
      </c>
      <c r="G22" s="17">
        <f t="shared" si="6"/>
        <v>3100.1133952474001</v>
      </c>
      <c r="H22" s="17">
        <f t="shared" si="1"/>
        <v>727.50724422319627</v>
      </c>
      <c r="I22" s="17">
        <f t="shared" si="7"/>
        <v>1985.7894910316668</v>
      </c>
      <c r="J22" s="17">
        <f t="shared" si="8"/>
        <v>17259.823364957945</v>
      </c>
      <c r="K22" s="17">
        <f t="shared" si="9"/>
        <v>321.25230516599993</v>
      </c>
      <c r="L22" s="17">
        <f t="shared" si="10"/>
        <v>85.667281377599977</v>
      </c>
      <c r="M22" s="25">
        <f t="shared" si="11"/>
        <v>63916.414759143809</v>
      </c>
      <c r="N22" s="1">
        <f t="shared" si="12"/>
        <v>11</v>
      </c>
    </row>
    <row r="23" spans="1:15" x14ac:dyDescent="0.25">
      <c r="A23" s="27">
        <v>12</v>
      </c>
      <c r="B23" s="18">
        <v>17829.82</v>
      </c>
      <c r="C23" s="18">
        <f t="shared" si="3"/>
        <v>36371.049818</v>
      </c>
      <c r="D23" s="17">
        <f t="shared" si="4"/>
        <v>360</v>
      </c>
      <c r="E23" s="17">
        <f t="shared" si="0"/>
        <v>37105.413817999994</v>
      </c>
      <c r="F23" s="17">
        <f t="shared" si="5"/>
        <v>4081.5955199799992</v>
      </c>
      <c r="G23" s="17">
        <f t="shared" si="6"/>
        <v>3157.6707159118</v>
      </c>
      <c r="H23" s="17">
        <f t="shared" si="1"/>
        <v>727.50724422319627</v>
      </c>
      <c r="I23" s="17">
        <f t="shared" si="7"/>
        <v>2006.6435927216664</v>
      </c>
      <c r="J23" s="17">
        <f t="shared" si="8"/>
        <v>17568.464069969945</v>
      </c>
      <c r="K23" s="17">
        <f t="shared" si="9"/>
        <v>327.33944836199998</v>
      </c>
      <c r="L23" s="17">
        <f t="shared" si="10"/>
        <v>87.290519563199993</v>
      </c>
      <c r="M23" s="25">
        <f t="shared" si="11"/>
        <v>65061.924928731802</v>
      </c>
      <c r="N23" s="1">
        <f t="shared" si="12"/>
        <v>12</v>
      </c>
    </row>
    <row r="24" spans="1:15" x14ac:dyDescent="0.25">
      <c r="A24" s="27">
        <v>13</v>
      </c>
      <c r="B24" s="18">
        <v>18099.04</v>
      </c>
      <c r="C24" s="18">
        <f t="shared" si="3"/>
        <v>36920.231695999995</v>
      </c>
      <c r="D24" s="17">
        <f t="shared" si="4"/>
        <v>360</v>
      </c>
      <c r="E24" s="17">
        <f t="shared" si="0"/>
        <v>37654.595695999997</v>
      </c>
      <c r="F24" s="17">
        <f t="shared" si="5"/>
        <v>4142.0055265599995</v>
      </c>
      <c r="G24" s="17">
        <f t="shared" si="6"/>
        <v>3204.4060937296003</v>
      </c>
      <c r="H24" s="17">
        <f t="shared" si="1"/>
        <v>727.50724422319627</v>
      </c>
      <c r="I24" s="17">
        <f t="shared" si="7"/>
        <v>2023.5767006266665</v>
      </c>
      <c r="J24" s="17">
        <f t="shared" si="8"/>
        <v>17819.074066963945</v>
      </c>
      <c r="K24" s="17">
        <f t="shared" si="9"/>
        <v>332.28208526399993</v>
      </c>
      <c r="L24" s="17">
        <f t="shared" si="10"/>
        <v>88.608556070399985</v>
      </c>
      <c r="M24" s="25">
        <f t="shared" si="11"/>
        <v>65992.055969437803</v>
      </c>
      <c r="N24" s="1">
        <f t="shared" si="12"/>
        <v>13</v>
      </c>
    </row>
    <row r="25" spans="1:15" x14ac:dyDescent="0.25">
      <c r="A25" s="27">
        <v>14</v>
      </c>
      <c r="B25" s="18">
        <v>18225.72</v>
      </c>
      <c r="C25" s="18">
        <f t="shared" si="3"/>
        <v>37178.646227999998</v>
      </c>
      <c r="D25" s="17">
        <f t="shared" si="4"/>
        <v>360</v>
      </c>
      <c r="E25" s="17">
        <f t="shared" si="0"/>
        <v>37913.010227999999</v>
      </c>
      <c r="F25" s="17">
        <f t="shared" si="5"/>
        <v>4170.4311250800001</v>
      </c>
      <c r="G25" s="17">
        <f t="shared" si="6"/>
        <v>3226.3971704027999</v>
      </c>
      <c r="H25" s="17">
        <f t="shared" si="1"/>
        <v>727.50724422319627</v>
      </c>
      <c r="I25" s="17">
        <f t="shared" si="7"/>
        <v>2031.5444820299999</v>
      </c>
      <c r="J25" s="17">
        <f t="shared" si="8"/>
        <v>17936.997231733283</v>
      </c>
      <c r="K25" s="17">
        <f t="shared" si="9"/>
        <v>334.60781605199998</v>
      </c>
      <c r="L25" s="17">
        <f t="shared" si="10"/>
        <v>89.228750947199984</v>
      </c>
      <c r="M25" s="25">
        <f t="shared" si="11"/>
        <v>66429.724048468473</v>
      </c>
      <c r="N25" s="1">
        <f t="shared" si="12"/>
        <v>14</v>
      </c>
    </row>
    <row r="26" spans="1:15" x14ac:dyDescent="0.25">
      <c r="A26" s="27">
        <v>15</v>
      </c>
      <c r="B26" s="18">
        <v>18352.400000000001</v>
      </c>
      <c r="C26" s="18">
        <f t="shared" si="3"/>
        <v>37437.06076</v>
      </c>
      <c r="D26" s="17">
        <f t="shared" si="4"/>
        <v>338.54999999999927</v>
      </c>
      <c r="E26" s="17">
        <f t="shared" si="0"/>
        <v>38127.668904999999</v>
      </c>
      <c r="F26" s="17">
        <f t="shared" si="5"/>
        <v>4194.0435795499998</v>
      </c>
      <c r="G26" s="17">
        <f t="shared" si="6"/>
        <v>3244.6646238155004</v>
      </c>
      <c r="H26" s="17">
        <f t="shared" si="1"/>
        <v>727.50724422319627</v>
      </c>
      <c r="I26" s="17">
        <f t="shared" si="7"/>
        <v>2038.1631245708334</v>
      </c>
      <c r="J26" s="17">
        <f t="shared" si="8"/>
        <v>18034.953141337613</v>
      </c>
      <c r="K26" s="17">
        <f t="shared" si="9"/>
        <v>336.93354683999996</v>
      </c>
      <c r="L26" s="17">
        <f t="shared" si="10"/>
        <v>89.848945823999998</v>
      </c>
      <c r="M26" s="25">
        <f t="shared" si="11"/>
        <v>66793.78311116113</v>
      </c>
      <c r="N26" s="1">
        <f t="shared" si="12"/>
        <v>15</v>
      </c>
    </row>
    <row r="27" spans="1:15" x14ac:dyDescent="0.25">
      <c r="A27" s="28">
        <v>16</v>
      </c>
      <c r="B27" s="18">
        <v>18479.080000000002</v>
      </c>
      <c r="C27" s="18">
        <f t="shared" si="3"/>
        <v>37695.475292000003</v>
      </c>
      <c r="D27" s="17">
        <f t="shared" si="4"/>
        <v>221.37099999999919</v>
      </c>
      <c r="E27" s="17">
        <f t="shared" si="0"/>
        <v>38147.0499949</v>
      </c>
      <c r="F27" s="17">
        <f t="shared" si="5"/>
        <v>4196.1754994390003</v>
      </c>
      <c r="G27" s="17">
        <f t="shared" si="6"/>
        <v>3246.3139545659901</v>
      </c>
      <c r="H27" s="17">
        <f t="shared" si="1"/>
        <v>727.50724422319627</v>
      </c>
      <c r="I27" s="17">
        <f t="shared" si="7"/>
        <v>2038.7607081760834</v>
      </c>
      <c r="J27" s="17">
        <f t="shared" si="8"/>
        <v>18043.797378695315</v>
      </c>
      <c r="K27" s="17">
        <f t="shared" si="9"/>
        <v>339.25927762800001</v>
      </c>
      <c r="L27" s="17">
        <f t="shared" si="10"/>
        <v>90.469140700799997</v>
      </c>
      <c r="M27" s="25">
        <f t="shared" si="11"/>
        <v>66829.333198328401</v>
      </c>
      <c r="N27" s="1">
        <v>16</v>
      </c>
    </row>
    <row r="28" spans="1:15" x14ac:dyDescent="0.25">
      <c r="A28" s="27">
        <v>17</v>
      </c>
      <c r="B28" s="18">
        <v>18605.759999999998</v>
      </c>
      <c r="C28" s="18">
        <f t="shared" si="3"/>
        <v>37953.889823999991</v>
      </c>
      <c r="D28" s="17">
        <f t="shared" si="4"/>
        <v>104.19200000000274</v>
      </c>
      <c r="E28" s="17">
        <f t="shared" si="0"/>
        <v>38166.431084800002</v>
      </c>
      <c r="F28" s="17">
        <f t="shared" si="5"/>
        <v>4198.3074193279999</v>
      </c>
      <c r="G28" s="17">
        <f t="shared" si="6"/>
        <v>3247.9632853164803</v>
      </c>
      <c r="H28" s="17">
        <f t="shared" si="1"/>
        <v>727.50724422319627</v>
      </c>
      <c r="I28" s="17">
        <f t="shared" si="7"/>
        <v>2039.3582917813335</v>
      </c>
      <c r="J28" s="17">
        <f t="shared" si="8"/>
        <v>18052.641616053013</v>
      </c>
      <c r="K28" s="17">
        <f t="shared" si="9"/>
        <v>341.58500841599988</v>
      </c>
      <c r="L28" s="17">
        <f t="shared" si="10"/>
        <v>91.089335577599968</v>
      </c>
      <c r="M28" s="25">
        <f t="shared" si="11"/>
        <v>66864.883285495642</v>
      </c>
      <c r="N28" s="1">
        <f t="shared" ref="N28:N46" si="13">A28</f>
        <v>17</v>
      </c>
      <c r="O28" s="1" t="s">
        <v>11</v>
      </c>
    </row>
    <row r="29" spans="1:15" x14ac:dyDescent="0.25">
      <c r="A29" s="27">
        <v>18</v>
      </c>
      <c r="B29" s="18">
        <v>18732.439999999999</v>
      </c>
      <c r="C29" s="18">
        <f t="shared" si="3"/>
        <v>38212.304355999993</v>
      </c>
      <c r="D29" s="17">
        <f t="shared" si="4"/>
        <v>0</v>
      </c>
      <c r="E29" s="17">
        <f t="shared" si="0"/>
        <v>38212.304355999993</v>
      </c>
      <c r="F29" s="17">
        <f t="shared" si="5"/>
        <v>4203.3534791599996</v>
      </c>
      <c r="G29" s="17">
        <f t="shared" si="6"/>
        <v>3251.8671006955997</v>
      </c>
      <c r="H29" s="17">
        <f t="shared" si="1"/>
        <v>727.50724422319627</v>
      </c>
      <c r="I29" s="17">
        <f t="shared" si="7"/>
        <v>2040.7727176433332</v>
      </c>
      <c r="J29" s="17">
        <f t="shared" si="8"/>
        <v>18073.575118810608</v>
      </c>
      <c r="K29" s="17">
        <f t="shared" si="9"/>
        <v>343.91073920399992</v>
      </c>
      <c r="L29" s="17">
        <f t="shared" si="10"/>
        <v>91.709530454399982</v>
      </c>
      <c r="M29" s="25">
        <f t="shared" si="11"/>
        <v>66945.000286191134</v>
      </c>
      <c r="N29" s="1">
        <f t="shared" si="13"/>
        <v>18</v>
      </c>
    </row>
    <row r="30" spans="1:15" x14ac:dyDescent="0.25">
      <c r="A30" s="27">
        <v>19</v>
      </c>
      <c r="B30" s="18">
        <v>18859.12</v>
      </c>
      <c r="C30" s="18">
        <f t="shared" si="3"/>
        <v>38470.718887999996</v>
      </c>
      <c r="D30" s="17">
        <f t="shared" si="4"/>
        <v>0</v>
      </c>
      <c r="E30" s="17">
        <f t="shared" si="0"/>
        <v>38470.718887999996</v>
      </c>
      <c r="F30" s="17">
        <f t="shared" si="5"/>
        <v>4231.7790776799993</v>
      </c>
      <c r="G30" s="17">
        <f t="shared" si="6"/>
        <v>3273.8581773688002</v>
      </c>
      <c r="H30" s="17">
        <f t="shared" si="1"/>
        <v>727.50724422319627</v>
      </c>
      <c r="I30" s="17">
        <f t="shared" si="7"/>
        <v>2048.7404990466666</v>
      </c>
      <c r="J30" s="17">
        <f t="shared" si="8"/>
        <v>18191.498283579946</v>
      </c>
      <c r="K30" s="17">
        <f t="shared" si="9"/>
        <v>346.23646999199991</v>
      </c>
      <c r="L30" s="17">
        <f t="shared" si="10"/>
        <v>92.329725331199981</v>
      </c>
      <c r="M30" s="25">
        <f t="shared" si="11"/>
        <v>67382.668365221805</v>
      </c>
      <c r="N30" s="1">
        <f t="shared" si="13"/>
        <v>19</v>
      </c>
    </row>
    <row r="31" spans="1:15" x14ac:dyDescent="0.25">
      <c r="A31" s="27">
        <v>20</v>
      </c>
      <c r="B31" s="18">
        <v>18985.8</v>
      </c>
      <c r="C31" s="18">
        <f t="shared" si="3"/>
        <v>38729.133419999998</v>
      </c>
      <c r="D31" s="17">
        <f t="shared" si="4"/>
        <v>0</v>
      </c>
      <c r="E31" s="17">
        <f t="shared" si="0"/>
        <v>38729.133419999998</v>
      </c>
      <c r="F31" s="17">
        <f t="shared" si="5"/>
        <v>4260.2046762</v>
      </c>
      <c r="G31" s="17">
        <f t="shared" si="6"/>
        <v>3295.8492540420002</v>
      </c>
      <c r="H31" s="17">
        <f t="shared" si="1"/>
        <v>727.50724422319627</v>
      </c>
      <c r="I31" s="17">
        <f t="shared" si="7"/>
        <v>2056.7082804499996</v>
      </c>
      <c r="J31" s="17">
        <f t="shared" si="8"/>
        <v>18309.42144834928</v>
      </c>
      <c r="K31" s="17">
        <f t="shared" si="9"/>
        <v>348.56220077999996</v>
      </c>
      <c r="L31" s="17">
        <f t="shared" si="10"/>
        <v>92.949920207999995</v>
      </c>
      <c r="M31" s="25">
        <f t="shared" si="11"/>
        <v>67820.336444252476</v>
      </c>
      <c r="N31" s="1">
        <f t="shared" si="13"/>
        <v>20</v>
      </c>
    </row>
    <row r="32" spans="1:15" x14ac:dyDescent="0.25">
      <c r="A32" s="27">
        <v>21</v>
      </c>
      <c r="B32" s="18">
        <v>19112.48</v>
      </c>
      <c r="C32" s="18">
        <f t="shared" si="3"/>
        <v>38987.547951999994</v>
      </c>
      <c r="D32" s="17">
        <f t="shared" si="4"/>
        <v>0</v>
      </c>
      <c r="E32" s="17">
        <f t="shared" si="0"/>
        <v>38987.547951999994</v>
      </c>
      <c r="F32" s="17">
        <f t="shared" si="5"/>
        <v>4288.6302747199998</v>
      </c>
      <c r="G32" s="17">
        <f t="shared" si="6"/>
        <v>3317.8403307151998</v>
      </c>
      <c r="H32" s="17">
        <f t="shared" si="1"/>
        <v>727.50724422319627</v>
      </c>
      <c r="I32" s="17">
        <f t="shared" si="7"/>
        <v>2064.6760618533331</v>
      </c>
      <c r="J32" s="17">
        <f t="shared" si="8"/>
        <v>18427.34461311861</v>
      </c>
      <c r="K32" s="17">
        <f t="shared" si="9"/>
        <v>350.88793156799994</v>
      </c>
      <c r="L32" s="17">
        <f t="shared" si="10"/>
        <v>93.57011508479998</v>
      </c>
      <c r="M32" s="25">
        <f t="shared" si="11"/>
        <v>68258.004523283133</v>
      </c>
      <c r="N32" s="1">
        <f t="shared" si="13"/>
        <v>21</v>
      </c>
    </row>
    <row r="33" spans="1:14" x14ac:dyDescent="0.25">
      <c r="A33" s="27">
        <v>22</v>
      </c>
      <c r="B33" s="18">
        <v>19239.16</v>
      </c>
      <c r="C33" s="18">
        <f t="shared" si="3"/>
        <v>39245.962483999996</v>
      </c>
      <c r="D33" s="17">
        <f t="shared" si="4"/>
        <v>0</v>
      </c>
      <c r="E33" s="17">
        <f t="shared" si="0"/>
        <v>39245.962483999996</v>
      </c>
      <c r="F33" s="17">
        <f t="shared" si="5"/>
        <v>4317.0558732399995</v>
      </c>
      <c r="G33" s="17">
        <f t="shared" si="6"/>
        <v>3339.8314073883998</v>
      </c>
      <c r="H33" s="17">
        <f t="shared" si="1"/>
        <v>727.50724422319627</v>
      </c>
      <c r="I33" s="17">
        <f t="shared" si="7"/>
        <v>2072.6438432566665</v>
      </c>
      <c r="J33" s="17">
        <f t="shared" si="8"/>
        <v>18545.267777887944</v>
      </c>
      <c r="K33" s="17">
        <f t="shared" si="9"/>
        <v>353.21366235599993</v>
      </c>
      <c r="L33" s="17">
        <f t="shared" si="10"/>
        <v>94.190309961599979</v>
      </c>
      <c r="M33" s="25">
        <f t="shared" si="11"/>
        <v>68695.672602313804</v>
      </c>
      <c r="N33" s="1">
        <f t="shared" si="13"/>
        <v>22</v>
      </c>
    </row>
    <row r="34" spans="1:14" x14ac:dyDescent="0.25">
      <c r="A34" s="27">
        <v>23</v>
      </c>
      <c r="B34" s="18">
        <v>19365.84</v>
      </c>
      <c r="C34" s="18">
        <f t="shared" si="3"/>
        <v>39504.377015999999</v>
      </c>
      <c r="D34" s="17">
        <f t="shared" si="4"/>
        <v>0</v>
      </c>
      <c r="E34" s="17">
        <f t="shared" si="0"/>
        <v>39504.377015999999</v>
      </c>
      <c r="F34" s="17">
        <f t="shared" si="5"/>
        <v>4345.4814717600002</v>
      </c>
      <c r="G34" s="17">
        <f t="shared" si="6"/>
        <v>3361.8224840616003</v>
      </c>
      <c r="H34" s="17">
        <f t="shared" si="1"/>
        <v>727.50724422319627</v>
      </c>
      <c r="I34" s="17">
        <f t="shared" si="7"/>
        <v>2080.61162466</v>
      </c>
      <c r="J34" s="17">
        <f t="shared" si="8"/>
        <v>18663.190942657278</v>
      </c>
      <c r="K34" s="17">
        <f t="shared" si="9"/>
        <v>355.53939314399997</v>
      </c>
      <c r="L34" s="17">
        <f t="shared" si="10"/>
        <v>94.810504838399993</v>
      </c>
      <c r="M34" s="25">
        <f t="shared" si="11"/>
        <v>69133.340681344489</v>
      </c>
      <c r="N34" s="1">
        <f t="shared" si="13"/>
        <v>23</v>
      </c>
    </row>
    <row r="35" spans="1:14" x14ac:dyDescent="0.25">
      <c r="A35" s="27">
        <v>24</v>
      </c>
      <c r="B35" s="18">
        <v>19492.52</v>
      </c>
      <c r="C35" s="18">
        <f t="shared" si="3"/>
        <v>39762.791548000001</v>
      </c>
      <c r="D35" s="17">
        <f t="shared" si="4"/>
        <v>0</v>
      </c>
      <c r="E35" s="17">
        <f t="shared" si="0"/>
        <v>39762.791548000001</v>
      </c>
      <c r="F35" s="17">
        <f t="shared" si="5"/>
        <v>4373.90707028</v>
      </c>
      <c r="G35" s="17">
        <f t="shared" si="6"/>
        <v>3383.8135607348004</v>
      </c>
      <c r="H35" s="17">
        <f t="shared" si="1"/>
        <v>727.50724422319627</v>
      </c>
      <c r="I35" s="17">
        <f t="shared" si="7"/>
        <v>2088.5794060633334</v>
      </c>
      <c r="J35" s="17">
        <f t="shared" si="8"/>
        <v>18781.114107426616</v>
      </c>
      <c r="K35" s="17">
        <f t="shared" si="9"/>
        <v>357.86512393199996</v>
      </c>
      <c r="L35" s="17">
        <f t="shared" si="10"/>
        <v>95.430699715199992</v>
      </c>
      <c r="M35" s="25">
        <f t="shared" si="11"/>
        <v>69571.00876037516</v>
      </c>
      <c r="N35" s="1">
        <f t="shared" si="13"/>
        <v>24</v>
      </c>
    </row>
    <row r="36" spans="1:14" x14ac:dyDescent="0.25">
      <c r="A36" s="123">
        <v>25</v>
      </c>
      <c r="B36" s="18">
        <v>19619.2</v>
      </c>
      <c r="C36" s="18">
        <f t="shared" si="3"/>
        <v>40021.206079999996</v>
      </c>
      <c r="D36" s="17">
        <f t="shared" si="4"/>
        <v>0</v>
      </c>
      <c r="E36" s="17">
        <f t="shared" si="0"/>
        <v>40021.206079999996</v>
      </c>
      <c r="F36" s="17">
        <f t="shared" si="5"/>
        <v>4402.3326687999997</v>
      </c>
      <c r="G36" s="17">
        <f t="shared" si="6"/>
        <v>3405.804637408</v>
      </c>
      <c r="H36" s="17">
        <f t="shared" si="1"/>
        <v>727.50724422319627</v>
      </c>
      <c r="I36" s="17">
        <f t="shared" si="7"/>
        <v>2096.5471874666664</v>
      </c>
      <c r="J36" s="17">
        <f t="shared" si="8"/>
        <v>18899.037272195947</v>
      </c>
      <c r="K36" s="17">
        <f t="shared" si="9"/>
        <v>360.19085471999995</v>
      </c>
      <c r="L36" s="17">
        <f t="shared" si="10"/>
        <v>96.050894591999977</v>
      </c>
      <c r="M36" s="25">
        <f t="shared" si="11"/>
        <v>70008.676839405816</v>
      </c>
      <c r="N36" s="1">
        <f t="shared" si="13"/>
        <v>25</v>
      </c>
    </row>
    <row r="37" spans="1:14" x14ac:dyDescent="0.25">
      <c r="A37" s="26">
        <v>26</v>
      </c>
      <c r="B37" s="18">
        <v>19619.2</v>
      </c>
      <c r="C37" s="18">
        <f t="shared" si="3"/>
        <v>40021.206079999996</v>
      </c>
      <c r="D37" s="17">
        <f t="shared" si="4"/>
        <v>0</v>
      </c>
      <c r="E37" s="17">
        <f t="shared" si="0"/>
        <v>40021.206079999996</v>
      </c>
      <c r="F37" s="17">
        <f t="shared" si="5"/>
        <v>4402.3326687999997</v>
      </c>
      <c r="G37" s="17">
        <f t="shared" si="6"/>
        <v>3405.804637408</v>
      </c>
      <c r="H37" s="17">
        <f t="shared" si="1"/>
        <v>727.50724422319627</v>
      </c>
      <c r="I37" s="17">
        <f t="shared" si="7"/>
        <v>2096.5471874666664</v>
      </c>
      <c r="J37" s="17">
        <f t="shared" si="8"/>
        <v>18899.037272195947</v>
      </c>
      <c r="K37" s="17">
        <f t="shared" si="9"/>
        <v>360.19085471999995</v>
      </c>
      <c r="L37" s="17">
        <f t="shared" si="10"/>
        <v>96.050894591999977</v>
      </c>
      <c r="M37" s="25">
        <f t="shared" si="11"/>
        <v>70008.676839405816</v>
      </c>
      <c r="N37" s="1">
        <f t="shared" si="13"/>
        <v>26</v>
      </c>
    </row>
    <row r="38" spans="1:14" x14ac:dyDescent="0.25">
      <c r="A38" s="27">
        <v>27</v>
      </c>
      <c r="B38" s="18">
        <v>19619.2</v>
      </c>
      <c r="C38" s="18">
        <f t="shared" si="3"/>
        <v>40021.206079999996</v>
      </c>
      <c r="D38" s="17">
        <f t="shared" si="4"/>
        <v>0</v>
      </c>
      <c r="E38" s="17">
        <f t="shared" si="0"/>
        <v>40021.206079999996</v>
      </c>
      <c r="F38" s="17">
        <f t="shared" si="5"/>
        <v>4402.3326687999997</v>
      </c>
      <c r="G38" s="17">
        <f t="shared" si="6"/>
        <v>3405.804637408</v>
      </c>
      <c r="H38" s="17">
        <f t="shared" si="1"/>
        <v>727.50724422319627</v>
      </c>
      <c r="I38" s="17">
        <f t="shared" si="7"/>
        <v>2096.5471874666664</v>
      </c>
      <c r="J38" s="17">
        <f t="shared" si="8"/>
        <v>18899.037272195947</v>
      </c>
      <c r="K38" s="17">
        <f t="shared" si="9"/>
        <v>360.19085471999995</v>
      </c>
      <c r="L38" s="17">
        <f t="shared" si="10"/>
        <v>96.050894591999977</v>
      </c>
      <c r="M38" s="25">
        <f t="shared" si="11"/>
        <v>70008.676839405816</v>
      </c>
      <c r="N38" s="1">
        <f t="shared" si="13"/>
        <v>27</v>
      </c>
    </row>
    <row r="39" spans="1:14" x14ac:dyDescent="0.25">
      <c r="A39" s="26">
        <v>28</v>
      </c>
      <c r="B39" s="18">
        <v>19619.2</v>
      </c>
      <c r="C39" s="18">
        <f t="shared" si="3"/>
        <v>40021.206079999996</v>
      </c>
      <c r="D39" s="17">
        <f t="shared" si="4"/>
        <v>0</v>
      </c>
      <c r="E39" s="17">
        <f t="shared" si="0"/>
        <v>40021.206079999996</v>
      </c>
      <c r="F39" s="17">
        <f t="shared" si="5"/>
        <v>4402.3326687999997</v>
      </c>
      <c r="G39" s="17">
        <f t="shared" si="6"/>
        <v>3405.804637408</v>
      </c>
      <c r="H39" s="17">
        <f t="shared" si="1"/>
        <v>727.50724422319627</v>
      </c>
      <c r="I39" s="17">
        <f t="shared" si="7"/>
        <v>2096.5471874666664</v>
      </c>
      <c r="J39" s="17">
        <f t="shared" si="8"/>
        <v>18899.037272195947</v>
      </c>
      <c r="K39" s="17">
        <f t="shared" si="9"/>
        <v>360.19085471999995</v>
      </c>
      <c r="L39" s="17">
        <f t="shared" si="10"/>
        <v>96.050894591999977</v>
      </c>
      <c r="M39" s="25">
        <f t="shared" si="11"/>
        <v>70008.676839405816</v>
      </c>
      <c r="N39" s="1">
        <f t="shared" si="13"/>
        <v>28</v>
      </c>
    </row>
    <row r="40" spans="1:14" x14ac:dyDescent="0.25">
      <c r="A40" s="27">
        <v>29</v>
      </c>
      <c r="B40" s="18">
        <v>19619.2</v>
      </c>
      <c r="C40" s="18">
        <f t="shared" si="3"/>
        <v>40021.206079999996</v>
      </c>
      <c r="D40" s="17">
        <f t="shared" si="4"/>
        <v>0</v>
      </c>
      <c r="E40" s="17">
        <f t="shared" si="0"/>
        <v>40021.206079999996</v>
      </c>
      <c r="F40" s="17">
        <f t="shared" si="5"/>
        <v>4402.3326687999997</v>
      </c>
      <c r="G40" s="17">
        <f t="shared" si="6"/>
        <v>3405.804637408</v>
      </c>
      <c r="H40" s="17">
        <f t="shared" si="1"/>
        <v>727.50724422319627</v>
      </c>
      <c r="I40" s="17">
        <f t="shared" si="7"/>
        <v>2096.5471874666664</v>
      </c>
      <c r="J40" s="17">
        <f t="shared" si="8"/>
        <v>18899.037272195947</v>
      </c>
      <c r="K40" s="17">
        <f t="shared" si="9"/>
        <v>360.19085471999995</v>
      </c>
      <c r="L40" s="17">
        <f t="shared" si="10"/>
        <v>96.050894591999977</v>
      </c>
      <c r="M40" s="25">
        <f t="shared" si="11"/>
        <v>70008.676839405816</v>
      </c>
      <c r="N40" s="1">
        <f t="shared" si="13"/>
        <v>29</v>
      </c>
    </row>
    <row r="41" spans="1:14" x14ac:dyDescent="0.25">
      <c r="A41" s="26">
        <v>30</v>
      </c>
      <c r="B41" s="18">
        <v>19619.2</v>
      </c>
      <c r="C41" s="18">
        <f t="shared" si="3"/>
        <v>40021.206079999996</v>
      </c>
      <c r="D41" s="17">
        <f t="shared" si="4"/>
        <v>0</v>
      </c>
      <c r="E41" s="17">
        <f t="shared" si="0"/>
        <v>40021.206079999996</v>
      </c>
      <c r="F41" s="17">
        <f t="shared" si="5"/>
        <v>4402.3326687999997</v>
      </c>
      <c r="G41" s="17">
        <f t="shared" si="6"/>
        <v>3405.804637408</v>
      </c>
      <c r="H41" s="17">
        <f t="shared" si="1"/>
        <v>727.50724422319627</v>
      </c>
      <c r="I41" s="17">
        <f t="shared" si="7"/>
        <v>2096.5471874666664</v>
      </c>
      <c r="J41" s="17">
        <f t="shared" si="8"/>
        <v>18899.037272195947</v>
      </c>
      <c r="K41" s="17">
        <f t="shared" si="9"/>
        <v>360.19085471999995</v>
      </c>
      <c r="L41" s="17">
        <f t="shared" si="10"/>
        <v>96.050894591999977</v>
      </c>
      <c r="M41" s="25">
        <f t="shared" si="11"/>
        <v>70008.676839405816</v>
      </c>
      <c r="N41" s="1">
        <f t="shared" si="13"/>
        <v>30</v>
      </c>
    </row>
    <row r="42" spans="1:14" x14ac:dyDescent="0.25">
      <c r="A42" s="27">
        <v>31</v>
      </c>
      <c r="B42" s="18">
        <v>19619.2</v>
      </c>
      <c r="C42" s="18">
        <f t="shared" si="3"/>
        <v>40021.206079999996</v>
      </c>
      <c r="D42" s="17">
        <f t="shared" si="4"/>
        <v>0</v>
      </c>
      <c r="E42" s="17">
        <f t="shared" si="0"/>
        <v>40021.206079999996</v>
      </c>
      <c r="F42" s="17">
        <f t="shared" si="5"/>
        <v>4402.3326687999997</v>
      </c>
      <c r="G42" s="17">
        <f t="shared" si="6"/>
        <v>3405.804637408</v>
      </c>
      <c r="H42" s="17">
        <f t="shared" si="1"/>
        <v>727.50724422319627</v>
      </c>
      <c r="I42" s="17">
        <f t="shared" si="7"/>
        <v>2096.5471874666664</v>
      </c>
      <c r="J42" s="17">
        <f t="shared" si="8"/>
        <v>18899.037272195947</v>
      </c>
      <c r="K42" s="17">
        <f t="shared" si="9"/>
        <v>360.19085471999995</v>
      </c>
      <c r="L42" s="17">
        <f t="shared" si="10"/>
        <v>96.050894591999977</v>
      </c>
      <c r="M42" s="25">
        <f t="shared" si="11"/>
        <v>70008.676839405816</v>
      </c>
      <c r="N42" s="1">
        <f t="shared" si="13"/>
        <v>31</v>
      </c>
    </row>
    <row r="43" spans="1:14" x14ac:dyDescent="0.25">
      <c r="A43" s="26">
        <v>32</v>
      </c>
      <c r="B43" s="18">
        <v>19619.2</v>
      </c>
      <c r="C43" s="18">
        <f t="shared" si="3"/>
        <v>40021.206079999996</v>
      </c>
      <c r="D43" s="17">
        <f t="shared" si="4"/>
        <v>0</v>
      </c>
      <c r="E43" s="17">
        <f t="shared" si="0"/>
        <v>40021.206079999996</v>
      </c>
      <c r="F43" s="17">
        <f t="shared" si="5"/>
        <v>4402.3326687999997</v>
      </c>
      <c r="G43" s="17">
        <f t="shared" si="6"/>
        <v>3405.804637408</v>
      </c>
      <c r="H43" s="17">
        <f t="shared" si="1"/>
        <v>727.50724422319627</v>
      </c>
      <c r="I43" s="17">
        <f t="shared" si="7"/>
        <v>2096.5471874666664</v>
      </c>
      <c r="J43" s="17">
        <f t="shared" si="8"/>
        <v>18899.037272195947</v>
      </c>
      <c r="K43" s="17">
        <f t="shared" si="9"/>
        <v>360.19085471999995</v>
      </c>
      <c r="L43" s="17">
        <f t="shared" si="10"/>
        <v>96.050894591999977</v>
      </c>
      <c r="M43" s="25">
        <f t="shared" si="11"/>
        <v>70008.676839405816</v>
      </c>
      <c r="N43" s="1">
        <f t="shared" si="13"/>
        <v>32</v>
      </c>
    </row>
    <row r="44" spans="1:14" x14ac:dyDescent="0.25">
      <c r="A44" s="27">
        <v>33</v>
      </c>
      <c r="B44" s="18">
        <v>19619.2</v>
      </c>
      <c r="C44" s="18">
        <f t="shared" si="3"/>
        <v>40021.206079999996</v>
      </c>
      <c r="D44" s="17">
        <f t="shared" si="4"/>
        <v>0</v>
      </c>
      <c r="E44" s="17">
        <f t="shared" si="0"/>
        <v>40021.206079999996</v>
      </c>
      <c r="F44" s="17">
        <f t="shared" si="5"/>
        <v>4402.3326687999997</v>
      </c>
      <c r="G44" s="17">
        <f t="shared" si="6"/>
        <v>3405.804637408</v>
      </c>
      <c r="H44" s="17">
        <f t="shared" si="1"/>
        <v>727.50724422319627</v>
      </c>
      <c r="I44" s="17">
        <f t="shared" si="7"/>
        <v>2096.5471874666664</v>
      </c>
      <c r="J44" s="17">
        <f t="shared" si="8"/>
        <v>18899.037272195947</v>
      </c>
      <c r="K44" s="17">
        <f t="shared" si="9"/>
        <v>360.19085471999995</v>
      </c>
      <c r="L44" s="17">
        <f t="shared" si="10"/>
        <v>96.050894591999977</v>
      </c>
      <c r="M44" s="25">
        <f t="shared" si="11"/>
        <v>70008.676839405816</v>
      </c>
      <c r="N44" s="1">
        <f t="shared" si="13"/>
        <v>33</v>
      </c>
    </row>
    <row r="45" spans="1:14" x14ac:dyDescent="0.25">
      <c r="A45" s="26">
        <v>34</v>
      </c>
      <c r="B45" s="18">
        <v>19619.2</v>
      </c>
      <c r="C45" s="18">
        <f t="shared" si="3"/>
        <v>40021.206079999996</v>
      </c>
      <c r="D45" s="17">
        <f t="shared" si="4"/>
        <v>0</v>
      </c>
      <c r="E45" s="17">
        <f t="shared" si="0"/>
        <v>40021.206079999996</v>
      </c>
      <c r="F45" s="17">
        <f t="shared" si="5"/>
        <v>4402.3326687999997</v>
      </c>
      <c r="G45" s="17">
        <f t="shared" si="6"/>
        <v>3405.804637408</v>
      </c>
      <c r="H45" s="17">
        <f t="shared" si="1"/>
        <v>727.50724422319627</v>
      </c>
      <c r="I45" s="17">
        <f t="shared" si="7"/>
        <v>2096.5471874666664</v>
      </c>
      <c r="J45" s="17">
        <f t="shared" si="8"/>
        <v>18899.037272195947</v>
      </c>
      <c r="K45" s="17">
        <f t="shared" si="9"/>
        <v>360.19085471999995</v>
      </c>
      <c r="L45" s="17">
        <f t="shared" si="10"/>
        <v>96.050894591999977</v>
      </c>
      <c r="M45" s="25">
        <f t="shared" si="11"/>
        <v>70008.676839405816</v>
      </c>
      <c r="N45" s="1">
        <f t="shared" si="13"/>
        <v>34</v>
      </c>
    </row>
    <row r="46" spans="1:14" x14ac:dyDescent="0.25">
      <c r="A46" s="27">
        <v>35</v>
      </c>
      <c r="B46" s="18">
        <v>19619.2</v>
      </c>
      <c r="C46" s="18">
        <f t="shared" si="3"/>
        <v>40021.206079999996</v>
      </c>
      <c r="D46" s="17">
        <f t="shared" si="4"/>
        <v>0</v>
      </c>
      <c r="E46" s="17">
        <f t="shared" si="0"/>
        <v>40021.206079999996</v>
      </c>
      <c r="F46" s="17">
        <f t="shared" si="5"/>
        <v>4402.3326687999997</v>
      </c>
      <c r="G46" s="17">
        <f t="shared" si="6"/>
        <v>3405.804637408</v>
      </c>
      <c r="H46" s="17">
        <f t="shared" si="1"/>
        <v>727.50724422319627</v>
      </c>
      <c r="I46" s="17">
        <f t="shared" si="7"/>
        <v>2096.5471874666664</v>
      </c>
      <c r="J46" s="17">
        <f t="shared" si="8"/>
        <v>18899.037272195947</v>
      </c>
      <c r="K46" s="17">
        <f t="shared" si="9"/>
        <v>360.19085471999995</v>
      </c>
      <c r="L46" s="17">
        <f t="shared" si="10"/>
        <v>96.050894591999977</v>
      </c>
      <c r="M46" s="25">
        <f t="shared" si="11"/>
        <v>70008.676839405816</v>
      </c>
      <c r="N46" s="1">
        <f t="shared" si="13"/>
        <v>35</v>
      </c>
    </row>
    <row r="47" spans="1:14" x14ac:dyDescent="0.25">
      <c r="B47" s="18"/>
    </row>
    <row r="49" spans="1:15" x14ac:dyDescent="0.25">
      <c r="B49" s="121" t="s">
        <v>147</v>
      </c>
      <c r="C49" s="121" t="s">
        <v>147</v>
      </c>
      <c r="D49" s="2" t="s">
        <v>0</v>
      </c>
      <c r="E49" s="2" t="s">
        <v>91</v>
      </c>
      <c r="F49" s="2" t="s">
        <v>19</v>
      </c>
      <c r="G49" s="2" t="s">
        <v>14</v>
      </c>
      <c r="H49" s="2" t="s">
        <v>3</v>
      </c>
      <c r="I49" s="3" t="s">
        <v>34</v>
      </c>
      <c r="J49" s="2" t="s">
        <v>1</v>
      </c>
      <c r="K49" s="2" t="s">
        <v>2</v>
      </c>
      <c r="L49" s="2" t="s">
        <v>10</v>
      </c>
      <c r="M49" s="2" t="s">
        <v>4</v>
      </c>
    </row>
    <row r="50" spans="1:15" x14ac:dyDescent="0.25">
      <c r="B50" s="121" t="s">
        <v>144</v>
      </c>
      <c r="C50" s="5" t="s">
        <v>27</v>
      </c>
      <c r="D50" s="2" t="s">
        <v>5</v>
      </c>
      <c r="E50" s="3" t="s">
        <v>12</v>
      </c>
      <c r="F50" s="2" t="s">
        <v>20</v>
      </c>
      <c r="G50" s="5" t="s">
        <v>8</v>
      </c>
      <c r="H50" s="5" t="s">
        <v>13</v>
      </c>
      <c r="I50" s="2" t="s">
        <v>9</v>
      </c>
      <c r="J50" s="3" t="s">
        <v>6</v>
      </c>
      <c r="K50" s="5" t="s">
        <v>7</v>
      </c>
      <c r="L50" s="3" t="s">
        <v>11</v>
      </c>
      <c r="M50" s="3"/>
    </row>
    <row r="51" spans="1:15" x14ac:dyDescent="0.25">
      <c r="B51" s="165">
        <v>1994</v>
      </c>
      <c r="C51" s="2" t="s">
        <v>12</v>
      </c>
      <c r="D51" s="2" t="s">
        <v>28</v>
      </c>
      <c r="E51" s="2"/>
      <c r="F51" s="2" t="s">
        <v>11</v>
      </c>
      <c r="G51" s="6" t="s">
        <v>21</v>
      </c>
      <c r="H51" s="6"/>
      <c r="I51" s="4"/>
      <c r="J51" s="2"/>
      <c r="K51" s="2"/>
      <c r="L51" s="4"/>
      <c r="M51" s="2"/>
    </row>
    <row r="52" spans="1:15" x14ac:dyDescent="0.25">
      <c r="B52" s="2"/>
      <c r="C52" s="7">
        <f>$C$4</f>
        <v>2.0398999999999998</v>
      </c>
      <c r="D52" s="2"/>
      <c r="F52" s="7">
        <f>$F$196</f>
        <v>0.11</v>
      </c>
      <c r="G52" s="9">
        <f>$G$196</f>
        <v>0.92</v>
      </c>
      <c r="H52" s="20">
        <f>$H$196</f>
        <v>480</v>
      </c>
      <c r="I52" s="24">
        <f>$I$196</f>
        <v>862.56</v>
      </c>
      <c r="J52" s="7">
        <f>$J$4</f>
        <v>0.4</v>
      </c>
      <c r="K52" s="8">
        <f>$K$196</f>
        <v>8.9999999999999993E-3</v>
      </c>
      <c r="L52" s="13">
        <f>$L$196</f>
        <v>2.3999999999999998E-3</v>
      </c>
      <c r="M52" s="4"/>
    </row>
    <row r="53" spans="1:15" x14ac:dyDescent="0.25">
      <c r="B53" s="2"/>
      <c r="C53" s="2"/>
      <c r="D53" s="2"/>
      <c r="E53" s="2"/>
      <c r="F53" s="2"/>
      <c r="G53" s="22" t="s">
        <v>72</v>
      </c>
      <c r="H53" s="7">
        <f>$H$197</f>
        <v>1.3459000000000001</v>
      </c>
      <c r="I53" s="12">
        <f>$I$197</f>
        <v>2.5000000000000001E-2</v>
      </c>
      <c r="J53" s="21" t="str">
        <f>$J$197</f>
        <v>Bareme</v>
      </c>
      <c r="K53" s="22" t="s">
        <v>72</v>
      </c>
      <c r="L53" s="22" t="s">
        <v>72</v>
      </c>
      <c r="M53" s="4"/>
    </row>
    <row r="54" spans="1:15" x14ac:dyDescent="0.25">
      <c r="B54" s="2"/>
      <c r="C54" s="2"/>
      <c r="D54" s="2"/>
      <c r="E54" s="2"/>
      <c r="F54" s="2" t="s">
        <v>11</v>
      </c>
      <c r="G54" s="22" t="s">
        <v>30</v>
      </c>
      <c r="H54" s="2" t="s">
        <v>11</v>
      </c>
      <c r="I54" s="23">
        <f>$I$198</f>
        <v>194.04</v>
      </c>
      <c r="J54" s="21" t="str">
        <f>$J$198</f>
        <v>All. Foyer</v>
      </c>
      <c r="K54" s="22" t="s">
        <v>11</v>
      </c>
      <c r="L54" s="22" t="s">
        <v>12</v>
      </c>
      <c r="M54" s="4"/>
    </row>
    <row r="55" spans="1:15" x14ac:dyDescent="0.25">
      <c r="B55" s="2"/>
      <c r="C55" s="2"/>
      <c r="D55" s="2"/>
      <c r="E55" s="2"/>
      <c r="F55" s="2"/>
      <c r="G55" s="29">
        <v>0.11</v>
      </c>
      <c r="H55" s="2"/>
      <c r="I55" s="24">
        <f>$I$199</f>
        <v>388.09</v>
      </c>
      <c r="J55" s="21">
        <f>$J$199</f>
        <v>0.11</v>
      </c>
      <c r="K55" s="2"/>
      <c r="L55" s="14"/>
      <c r="M55" s="4"/>
    </row>
    <row r="56" spans="1:15" x14ac:dyDescent="0.25">
      <c r="B56" s="2"/>
      <c r="C56" s="2"/>
      <c r="D56" s="2"/>
      <c r="E56" s="2"/>
      <c r="F56" s="2"/>
      <c r="G56" s="22"/>
      <c r="H56" s="2"/>
      <c r="I56" s="12">
        <f>$I$200</f>
        <v>7.0000000000000007E-2</v>
      </c>
      <c r="J56" s="21" t="str">
        <f>$J$200</f>
        <v>Prime attr.</v>
      </c>
      <c r="K56" s="2"/>
      <c r="L56" s="14"/>
      <c r="M56" s="4"/>
    </row>
    <row r="57" spans="1:15" ht="16.2" x14ac:dyDescent="0.4">
      <c r="B57" s="15"/>
      <c r="C57" s="15"/>
      <c r="D57" s="15"/>
      <c r="E57" s="15"/>
      <c r="F57" s="15"/>
      <c r="G57" s="16"/>
      <c r="H57" s="16"/>
      <c r="I57" s="4"/>
      <c r="J57" s="21" t="str">
        <f>$J$201</f>
        <v>AFA/PFA</v>
      </c>
      <c r="K57" s="15"/>
      <c r="L57" s="11"/>
      <c r="M57" s="4"/>
    </row>
    <row r="58" spans="1:15" ht="16.2" x14ac:dyDescent="0.4">
      <c r="B58" s="15"/>
      <c r="C58" s="15"/>
      <c r="D58" s="15"/>
      <c r="E58" s="15"/>
      <c r="F58" s="15"/>
      <c r="G58" s="16"/>
      <c r="H58" s="16"/>
      <c r="I58" s="10"/>
      <c r="J58" s="15"/>
      <c r="K58" s="15"/>
      <c r="L58" s="10"/>
      <c r="M58" s="4"/>
    </row>
    <row r="59" spans="1:15" x14ac:dyDescent="0.25">
      <c r="A59" s="27">
        <v>0</v>
      </c>
      <c r="B59" s="18">
        <v>14873.62</v>
      </c>
      <c r="C59" s="18">
        <f>B59*$C$4</f>
        <v>30340.697437999999</v>
      </c>
      <c r="D59" s="17">
        <f t="shared" ref="D59:D94" si="14">IF(B59&lt;16100,720,IF(B59&lt;16488.96,15612.24-B59*0.925,IF(B59&lt;18330,360,IF(B59 &lt;18718.39,17314.52-B59*0.925,0))))</f>
        <v>720</v>
      </c>
      <c r="E59" s="17">
        <f t="shared" ref="E59:E94" si="15">(B59+D59)*$C$196</f>
        <v>31809.425437999998</v>
      </c>
      <c r="F59" s="17">
        <f>E59*$F$340</f>
        <v>3499.03679818</v>
      </c>
      <c r="G59" s="17">
        <f>(E59+F59)/12*$G$196</f>
        <v>2706.9821047738001</v>
      </c>
      <c r="H59" s="17">
        <f t="shared" ref="H59:H94" si="16">$H$196*$C$196/$H$197</f>
        <v>727.50724422319627</v>
      </c>
      <c r="I59" s="17">
        <f t="shared" ref="I59:I94" si="17">IF(($I$200*E59/12)&lt;$I$198,$I$198,IF(($I$200*E59/12)&gt;$I$199,$I$199,($I$200*E59/12)))+$I$196+$I$197*E59</f>
        <v>1851.8356359499999</v>
      </c>
      <c r="J59" s="17">
        <f>(E59+F59+H59+I59)*$J$196</f>
        <v>15155.122046541281</v>
      </c>
      <c r="K59" s="17">
        <f>(C59*$K$196)</f>
        <v>273.06627694199994</v>
      </c>
      <c r="L59" s="17">
        <f>C59*$L$196</f>
        <v>72.817673851199999</v>
      </c>
      <c r="M59" s="25">
        <f>SUM(E59:L59)</f>
        <v>56095.793218461476</v>
      </c>
      <c r="N59" s="1">
        <f t="shared" ref="N59:N66" si="18">A59</f>
        <v>0</v>
      </c>
      <c r="O59" s="25">
        <f>M59/B59</f>
        <v>3.7714956559641482</v>
      </c>
    </row>
    <row r="60" spans="1:15" x14ac:dyDescent="0.25">
      <c r="A60" s="27">
        <v>1</v>
      </c>
      <c r="B60" s="18">
        <v>15121.52</v>
      </c>
      <c r="C60" s="18">
        <f t="shared" ref="C60:C94" si="19">B60*$C$4</f>
        <v>30846.388647999996</v>
      </c>
      <c r="D60" s="17">
        <f t="shared" si="14"/>
        <v>720</v>
      </c>
      <c r="E60" s="17">
        <f t="shared" si="15"/>
        <v>32315.116647999999</v>
      </c>
      <c r="F60" s="17">
        <f t="shared" ref="F60:F94" si="20">E60*$F$340</f>
        <v>3554.6628312799999</v>
      </c>
      <c r="G60" s="17">
        <f>(E60+F60)/12*$G$196</f>
        <v>2750.0164267447999</v>
      </c>
      <c r="H60" s="17">
        <f t="shared" si="16"/>
        <v>727.50724422319627</v>
      </c>
      <c r="I60" s="17">
        <f t="shared" si="17"/>
        <v>1864.4779162</v>
      </c>
      <c r="J60" s="17">
        <f>(E60+F60+H60+I60)*$J$196</f>
        <v>15384.705855881279</v>
      </c>
      <c r="K60" s="17">
        <f t="shared" ref="K60:K94" si="21">(C60*$K$196)</f>
        <v>277.61749783199997</v>
      </c>
      <c r="L60" s="17">
        <f t="shared" ref="L60:L94" si="22">C60*$L$196</f>
        <v>74.031332755199983</v>
      </c>
      <c r="M60" s="25">
        <f t="shared" ref="M60:M94" si="23">SUM(E60:L60)</f>
        <v>56948.135752916467</v>
      </c>
      <c r="N60" s="1">
        <f t="shared" si="18"/>
        <v>1</v>
      </c>
    </row>
    <row r="61" spans="1:15" x14ac:dyDescent="0.25">
      <c r="A61" s="27">
        <v>2</v>
      </c>
      <c r="B61" s="18">
        <v>15369.42</v>
      </c>
      <c r="C61" s="18">
        <f t="shared" si="19"/>
        <v>31352.079857999997</v>
      </c>
      <c r="D61" s="17">
        <f t="shared" si="14"/>
        <v>720</v>
      </c>
      <c r="E61" s="17">
        <f t="shared" si="15"/>
        <v>32820.807858</v>
      </c>
      <c r="F61" s="17">
        <f t="shared" si="20"/>
        <v>3610.2888643800002</v>
      </c>
      <c r="G61" s="17">
        <f t="shared" ref="G61:G94" si="24">(E61+F61)/12*$G$196</f>
        <v>2793.0507487158002</v>
      </c>
      <c r="H61" s="17">
        <f t="shared" si="16"/>
        <v>727.50724422319627</v>
      </c>
      <c r="I61" s="17">
        <f t="shared" si="17"/>
        <v>1877.1201964500001</v>
      </c>
      <c r="J61" s="17">
        <f t="shared" ref="J61:J94" si="25">(E61+F61+H61+I61)*$J$196</f>
        <v>15614.28966522128</v>
      </c>
      <c r="K61" s="17">
        <f t="shared" si="21"/>
        <v>282.16871872199994</v>
      </c>
      <c r="L61" s="17">
        <f t="shared" si="22"/>
        <v>75.244991659199982</v>
      </c>
      <c r="M61" s="25">
        <f t="shared" si="23"/>
        <v>57800.478287371487</v>
      </c>
      <c r="N61" s="1">
        <f t="shared" si="18"/>
        <v>2</v>
      </c>
    </row>
    <row r="62" spans="1:15" x14ac:dyDescent="0.25">
      <c r="A62" s="27">
        <v>3</v>
      </c>
      <c r="B62" s="18">
        <v>15617.32</v>
      </c>
      <c r="C62" s="18">
        <f t="shared" si="19"/>
        <v>31857.771067999998</v>
      </c>
      <c r="D62" s="17">
        <f t="shared" si="14"/>
        <v>720</v>
      </c>
      <c r="E62" s="17">
        <f t="shared" si="15"/>
        <v>33326.499067999997</v>
      </c>
      <c r="F62" s="17">
        <f t="shared" si="20"/>
        <v>3665.9148974799996</v>
      </c>
      <c r="G62" s="17">
        <f t="shared" si="24"/>
        <v>2836.0850706867996</v>
      </c>
      <c r="H62" s="17">
        <f t="shared" si="16"/>
        <v>727.50724422319627</v>
      </c>
      <c r="I62" s="17">
        <f t="shared" si="17"/>
        <v>1890.1270545966668</v>
      </c>
      <c r="J62" s="17">
        <f t="shared" si="25"/>
        <v>15844.019305719945</v>
      </c>
      <c r="K62" s="17">
        <f t="shared" si="21"/>
        <v>286.71993961199996</v>
      </c>
      <c r="L62" s="17">
        <f t="shared" si="22"/>
        <v>76.458650563199996</v>
      </c>
      <c r="M62" s="25">
        <f t="shared" si="23"/>
        <v>58653.331230881806</v>
      </c>
      <c r="N62" s="1">
        <f t="shared" si="18"/>
        <v>3</v>
      </c>
    </row>
    <row r="63" spans="1:15" x14ac:dyDescent="0.25">
      <c r="A63" s="27">
        <v>4</v>
      </c>
      <c r="B63" s="18">
        <v>15865.22</v>
      </c>
      <c r="C63" s="18">
        <f t="shared" si="19"/>
        <v>32363.462277999995</v>
      </c>
      <c r="D63" s="17">
        <f t="shared" si="14"/>
        <v>720</v>
      </c>
      <c r="E63" s="17">
        <f t="shared" si="15"/>
        <v>33832.190278000002</v>
      </c>
      <c r="F63" s="17">
        <f t="shared" si="20"/>
        <v>3721.5409305800003</v>
      </c>
      <c r="G63" s="17">
        <f t="shared" si="24"/>
        <v>2879.1193926577998</v>
      </c>
      <c r="H63" s="17">
        <f t="shared" si="16"/>
        <v>727.50724422319627</v>
      </c>
      <c r="I63" s="17">
        <f t="shared" si="17"/>
        <v>1905.7192002383335</v>
      </c>
      <c r="J63" s="17">
        <f t="shared" si="25"/>
        <v>16074.783061216613</v>
      </c>
      <c r="K63" s="17">
        <f t="shared" si="21"/>
        <v>291.27116050199993</v>
      </c>
      <c r="L63" s="17">
        <f t="shared" si="22"/>
        <v>77.67230946719998</v>
      </c>
      <c r="M63" s="25">
        <f t="shared" si="23"/>
        <v>59509.803576885141</v>
      </c>
      <c r="N63" s="1">
        <f t="shared" si="18"/>
        <v>4</v>
      </c>
    </row>
    <row r="64" spans="1:15" x14ac:dyDescent="0.25">
      <c r="A64" s="27">
        <v>5</v>
      </c>
      <c r="B64" s="18">
        <v>16113.12</v>
      </c>
      <c r="C64" s="18">
        <f t="shared" si="19"/>
        <v>32869.153487999996</v>
      </c>
      <c r="D64" s="17">
        <f t="shared" si="14"/>
        <v>707.60399999999754</v>
      </c>
      <c r="E64" s="17">
        <f t="shared" si="15"/>
        <v>34312.594887599997</v>
      </c>
      <c r="F64" s="17">
        <f t="shared" si="20"/>
        <v>3774.3854376359996</v>
      </c>
      <c r="G64" s="17">
        <f t="shared" si="24"/>
        <v>2920.00182493476</v>
      </c>
      <c r="H64" s="17">
        <f t="shared" si="16"/>
        <v>727.50724422319627</v>
      </c>
      <c r="I64" s="17">
        <f t="shared" si="17"/>
        <v>1920.5316757009998</v>
      </c>
      <c r="J64" s="17">
        <f t="shared" si="25"/>
        <v>16294.007698064081</v>
      </c>
      <c r="K64" s="17">
        <f t="shared" si="21"/>
        <v>295.82238139199995</v>
      </c>
      <c r="L64" s="17">
        <f t="shared" si="22"/>
        <v>78.885968371199979</v>
      </c>
      <c r="M64" s="25">
        <f t="shared" si="23"/>
        <v>60323.737117922239</v>
      </c>
      <c r="N64" s="1">
        <f t="shared" si="18"/>
        <v>5</v>
      </c>
    </row>
    <row r="65" spans="1:14" x14ac:dyDescent="0.25">
      <c r="A65" s="27">
        <v>6</v>
      </c>
      <c r="B65" s="18">
        <v>16361.02</v>
      </c>
      <c r="C65" s="18">
        <f t="shared" si="19"/>
        <v>33374.844698000001</v>
      </c>
      <c r="D65" s="17">
        <f t="shared" si="14"/>
        <v>478.29649999999856</v>
      </c>
      <c r="E65" s="17">
        <f t="shared" si="15"/>
        <v>34350.521728349995</v>
      </c>
      <c r="F65" s="17">
        <f t="shared" si="20"/>
        <v>3778.5573901184994</v>
      </c>
      <c r="G65" s="17">
        <f t="shared" si="24"/>
        <v>2923.2293990825847</v>
      </c>
      <c r="H65" s="17">
        <f t="shared" si="16"/>
        <v>727.50724422319627</v>
      </c>
      <c r="I65" s="17">
        <f t="shared" si="17"/>
        <v>1921.7010866241249</v>
      </c>
      <c r="J65" s="17">
        <f t="shared" si="25"/>
        <v>16311.314979726327</v>
      </c>
      <c r="K65" s="17">
        <f t="shared" si="21"/>
        <v>300.37360228199998</v>
      </c>
      <c r="L65" s="17">
        <f t="shared" si="22"/>
        <v>80.099627275199992</v>
      </c>
      <c r="M65" s="25">
        <f t="shared" si="23"/>
        <v>60393.30505768193</v>
      </c>
      <c r="N65" s="1">
        <f t="shared" si="18"/>
        <v>6</v>
      </c>
    </row>
    <row r="66" spans="1:14" x14ac:dyDescent="0.25">
      <c r="A66" s="27">
        <v>7</v>
      </c>
      <c r="B66" s="18">
        <v>16608.919999999998</v>
      </c>
      <c r="C66" s="18">
        <f t="shared" si="19"/>
        <v>33880.535907999991</v>
      </c>
      <c r="D66" s="17">
        <f t="shared" si="14"/>
        <v>360</v>
      </c>
      <c r="E66" s="17">
        <f t="shared" si="15"/>
        <v>34614.899907999992</v>
      </c>
      <c r="F66" s="17">
        <f t="shared" si="20"/>
        <v>3807.6389898799994</v>
      </c>
      <c r="G66" s="17">
        <f t="shared" si="24"/>
        <v>2945.7279821707994</v>
      </c>
      <c r="H66" s="17">
        <f t="shared" si="16"/>
        <v>727.50724422319627</v>
      </c>
      <c r="I66" s="17">
        <f t="shared" si="17"/>
        <v>1929.8527471633329</v>
      </c>
      <c r="J66" s="17">
        <f t="shared" si="25"/>
        <v>16431.95955570661</v>
      </c>
      <c r="K66" s="17">
        <f t="shared" si="21"/>
        <v>304.92482317199989</v>
      </c>
      <c r="L66" s="17">
        <f t="shared" si="22"/>
        <v>81.313286179199977</v>
      </c>
      <c r="M66" s="25">
        <f t="shared" si="23"/>
        <v>60843.824536495129</v>
      </c>
      <c r="N66" s="1">
        <f t="shared" si="18"/>
        <v>7</v>
      </c>
    </row>
    <row r="67" spans="1:14" x14ac:dyDescent="0.25">
      <c r="A67" s="28">
        <v>8</v>
      </c>
      <c r="B67" s="18">
        <v>16856.82</v>
      </c>
      <c r="C67" s="18">
        <f t="shared" si="19"/>
        <v>34386.227117999995</v>
      </c>
      <c r="D67" s="17">
        <f t="shared" si="14"/>
        <v>360</v>
      </c>
      <c r="E67" s="17">
        <f t="shared" si="15"/>
        <v>35120.591117999997</v>
      </c>
      <c r="F67" s="17">
        <f t="shared" si="20"/>
        <v>3863.2650229799997</v>
      </c>
      <c r="G67" s="17">
        <f t="shared" si="24"/>
        <v>2988.7623041417996</v>
      </c>
      <c r="H67" s="17">
        <f t="shared" si="16"/>
        <v>727.50724422319627</v>
      </c>
      <c r="I67" s="17">
        <f t="shared" si="17"/>
        <v>1945.4448928049997</v>
      </c>
      <c r="J67" s="17">
        <f t="shared" si="25"/>
        <v>16662.723311203277</v>
      </c>
      <c r="K67" s="17">
        <f t="shared" si="21"/>
        <v>309.47604406199991</v>
      </c>
      <c r="L67" s="17">
        <f t="shared" si="22"/>
        <v>82.526945083199976</v>
      </c>
      <c r="M67" s="25">
        <f t="shared" si="23"/>
        <v>61700.296882498464</v>
      </c>
      <c r="N67" s="1">
        <v>8</v>
      </c>
    </row>
    <row r="68" spans="1:14" x14ac:dyDescent="0.25">
      <c r="A68" s="30">
        <v>9</v>
      </c>
      <c r="B68" s="19">
        <v>17104.72</v>
      </c>
      <c r="C68" s="18">
        <f t="shared" si="19"/>
        <v>34891.918328</v>
      </c>
      <c r="D68" s="17">
        <f t="shared" si="14"/>
        <v>360</v>
      </c>
      <c r="E68" s="17">
        <f t="shared" si="15"/>
        <v>35626.282328000001</v>
      </c>
      <c r="F68" s="17">
        <f t="shared" si="20"/>
        <v>3918.89105608</v>
      </c>
      <c r="G68" s="17">
        <f t="shared" si="24"/>
        <v>3031.7966261127999</v>
      </c>
      <c r="H68" s="17">
        <f t="shared" si="16"/>
        <v>727.50724422319627</v>
      </c>
      <c r="I68" s="17">
        <f t="shared" si="17"/>
        <v>1961.0370384466669</v>
      </c>
      <c r="J68" s="17">
        <f t="shared" si="25"/>
        <v>16893.487066699945</v>
      </c>
      <c r="K68" s="17">
        <f t="shared" si="21"/>
        <v>314.027264952</v>
      </c>
      <c r="L68" s="17">
        <f t="shared" si="22"/>
        <v>83.740603987199989</v>
      </c>
      <c r="M68" s="25">
        <f t="shared" si="23"/>
        <v>62556.769228501806</v>
      </c>
      <c r="N68" s="1">
        <f t="shared" ref="N68:N74" si="26">A68</f>
        <v>9</v>
      </c>
    </row>
    <row r="69" spans="1:14" x14ac:dyDescent="0.25">
      <c r="A69" s="105">
        <v>10</v>
      </c>
      <c r="B69" s="18">
        <v>17513.75</v>
      </c>
      <c r="C69" s="18">
        <f t="shared" si="19"/>
        <v>35726.298624999996</v>
      </c>
      <c r="D69" s="17">
        <f t="shared" si="14"/>
        <v>360</v>
      </c>
      <c r="E69" s="17">
        <f t="shared" si="15"/>
        <v>36460.662624999997</v>
      </c>
      <c r="F69" s="17">
        <f t="shared" si="20"/>
        <v>4010.6728887499999</v>
      </c>
      <c r="G69" s="17">
        <f t="shared" si="24"/>
        <v>3102.8023893875002</v>
      </c>
      <c r="H69" s="17">
        <f t="shared" si="16"/>
        <v>727.50724422319627</v>
      </c>
      <c r="I69" s="17">
        <f t="shared" si="17"/>
        <v>1986.7637642708332</v>
      </c>
      <c r="J69" s="17">
        <f t="shared" si="25"/>
        <v>17274.242608897614</v>
      </c>
      <c r="K69" s="17">
        <f t="shared" si="21"/>
        <v>321.53668762499996</v>
      </c>
      <c r="L69" s="17">
        <f t="shared" si="22"/>
        <v>85.743116699999987</v>
      </c>
      <c r="M69" s="25">
        <f t="shared" si="23"/>
        <v>63969.931324854144</v>
      </c>
      <c r="N69" s="1">
        <f t="shared" si="26"/>
        <v>10</v>
      </c>
    </row>
    <row r="70" spans="1:14" x14ac:dyDescent="0.25">
      <c r="A70" s="27">
        <v>11</v>
      </c>
      <c r="B70" s="18">
        <v>17922.78</v>
      </c>
      <c r="C70" s="18">
        <f t="shared" si="19"/>
        <v>36560.678921999992</v>
      </c>
      <c r="D70" s="17">
        <f t="shared" si="14"/>
        <v>360</v>
      </c>
      <c r="E70" s="17">
        <f t="shared" si="15"/>
        <v>37295.042921999993</v>
      </c>
      <c r="F70" s="17">
        <f t="shared" si="20"/>
        <v>4102.4547214199993</v>
      </c>
      <c r="G70" s="17">
        <f t="shared" si="24"/>
        <v>3173.8081526621995</v>
      </c>
      <c r="H70" s="17">
        <f t="shared" si="16"/>
        <v>727.50724422319627</v>
      </c>
      <c r="I70" s="17">
        <f t="shared" si="17"/>
        <v>2012.4904900949998</v>
      </c>
      <c r="J70" s="17">
        <f t="shared" si="25"/>
        <v>17654.998151095275</v>
      </c>
      <c r="K70" s="17">
        <f t="shared" si="21"/>
        <v>329.04611029799992</v>
      </c>
      <c r="L70" s="17">
        <f t="shared" si="22"/>
        <v>87.745629412799971</v>
      </c>
      <c r="M70" s="25">
        <f t="shared" si="23"/>
        <v>65383.09342120646</v>
      </c>
      <c r="N70" s="1">
        <f t="shared" si="26"/>
        <v>11</v>
      </c>
    </row>
    <row r="71" spans="1:14" x14ac:dyDescent="0.25">
      <c r="A71" s="27">
        <v>12</v>
      </c>
      <c r="B71" s="18">
        <v>18331.810000000001</v>
      </c>
      <c r="C71" s="18">
        <f t="shared" si="19"/>
        <v>37395.059219000002</v>
      </c>
      <c r="D71" s="17">
        <f t="shared" si="14"/>
        <v>357.59574999999677</v>
      </c>
      <c r="E71" s="17">
        <f t="shared" si="15"/>
        <v>38124.51878942499</v>
      </c>
      <c r="F71" s="17">
        <f t="shared" si="20"/>
        <v>4193.6970668367494</v>
      </c>
      <c r="G71" s="17">
        <f t="shared" si="24"/>
        <v>3244.3965489800667</v>
      </c>
      <c r="H71" s="17">
        <f t="shared" si="16"/>
        <v>727.50724422319627</v>
      </c>
      <c r="I71" s="17">
        <f t="shared" si="17"/>
        <v>2038.0659960072705</v>
      </c>
      <c r="J71" s="17">
        <f t="shared" si="25"/>
        <v>18033.515638596884</v>
      </c>
      <c r="K71" s="17">
        <f t="shared" si="21"/>
        <v>336.55553297099999</v>
      </c>
      <c r="L71" s="17">
        <f t="shared" si="22"/>
        <v>89.748142125599998</v>
      </c>
      <c r="M71" s="25">
        <f t="shared" si="23"/>
        <v>66788.004959165759</v>
      </c>
      <c r="N71" s="1">
        <f t="shared" si="26"/>
        <v>12</v>
      </c>
    </row>
    <row r="72" spans="1:14" x14ac:dyDescent="0.25">
      <c r="A72" s="27">
        <v>13</v>
      </c>
      <c r="B72" s="18">
        <v>18740.84</v>
      </c>
      <c r="C72" s="18">
        <f t="shared" si="19"/>
        <v>38229.439515999999</v>
      </c>
      <c r="D72" s="17">
        <f t="shared" si="14"/>
        <v>0</v>
      </c>
      <c r="E72" s="17">
        <f t="shared" si="15"/>
        <v>38229.439515999999</v>
      </c>
      <c r="F72" s="17">
        <f t="shared" si="20"/>
        <v>4205.2383467600002</v>
      </c>
      <c r="G72" s="17">
        <f t="shared" si="24"/>
        <v>3253.3253028116001</v>
      </c>
      <c r="H72" s="17">
        <f t="shared" si="16"/>
        <v>727.50724422319627</v>
      </c>
      <c r="I72" s="17">
        <f t="shared" si="17"/>
        <v>2041.3010517433333</v>
      </c>
      <c r="J72" s="17">
        <f t="shared" si="25"/>
        <v>18081.394463490615</v>
      </c>
      <c r="K72" s="17">
        <f t="shared" si="21"/>
        <v>344.06495564399995</v>
      </c>
      <c r="L72" s="17">
        <f t="shared" si="22"/>
        <v>91.750654838399981</v>
      </c>
      <c r="M72" s="25">
        <f t="shared" si="23"/>
        <v>66974.021535511143</v>
      </c>
      <c r="N72" s="1">
        <f t="shared" si="26"/>
        <v>13</v>
      </c>
    </row>
    <row r="73" spans="1:14" x14ac:dyDescent="0.25">
      <c r="A73" s="27">
        <v>14</v>
      </c>
      <c r="B73" s="18">
        <v>18864.79</v>
      </c>
      <c r="C73" s="18">
        <f t="shared" si="19"/>
        <v>38482.285121000001</v>
      </c>
      <c r="D73" s="17">
        <f t="shared" si="14"/>
        <v>0</v>
      </c>
      <c r="E73" s="17">
        <f t="shared" si="15"/>
        <v>38482.285121000001</v>
      </c>
      <c r="F73" s="17">
        <f t="shared" si="20"/>
        <v>4233.0513633099999</v>
      </c>
      <c r="G73" s="17">
        <f t="shared" si="24"/>
        <v>3274.8424637971002</v>
      </c>
      <c r="H73" s="17">
        <f t="shared" si="16"/>
        <v>727.50724422319627</v>
      </c>
      <c r="I73" s="17">
        <f t="shared" si="17"/>
        <v>2049.0971245641667</v>
      </c>
      <c r="J73" s="17">
        <f t="shared" si="25"/>
        <v>18196.776341238943</v>
      </c>
      <c r="K73" s="17">
        <f t="shared" si="21"/>
        <v>346.34056608899999</v>
      </c>
      <c r="L73" s="17">
        <f t="shared" si="22"/>
        <v>92.357484290399995</v>
      </c>
      <c r="M73" s="25">
        <f t="shared" si="23"/>
        <v>67402.257708512814</v>
      </c>
      <c r="N73" s="1">
        <f t="shared" si="26"/>
        <v>14</v>
      </c>
    </row>
    <row r="74" spans="1:14" x14ac:dyDescent="0.25">
      <c r="A74" s="27">
        <v>15</v>
      </c>
      <c r="B74" s="18">
        <v>18988.740000000002</v>
      </c>
      <c r="C74" s="18">
        <f t="shared" si="19"/>
        <v>38735.130726000003</v>
      </c>
      <c r="D74" s="17">
        <f t="shared" si="14"/>
        <v>0</v>
      </c>
      <c r="E74" s="17">
        <f t="shared" si="15"/>
        <v>38735.130726000003</v>
      </c>
      <c r="F74" s="17">
        <f t="shared" si="20"/>
        <v>4260.8643798600006</v>
      </c>
      <c r="G74" s="17">
        <f t="shared" si="24"/>
        <v>3296.3596247826003</v>
      </c>
      <c r="H74" s="17">
        <f t="shared" si="16"/>
        <v>727.50724422319627</v>
      </c>
      <c r="I74" s="17">
        <f t="shared" si="17"/>
        <v>2056.8931973850003</v>
      </c>
      <c r="J74" s="17">
        <f t="shared" si="25"/>
        <v>18312.158218987282</v>
      </c>
      <c r="K74" s="17">
        <f t="shared" si="21"/>
        <v>348.61617653399998</v>
      </c>
      <c r="L74" s="17">
        <f t="shared" si="22"/>
        <v>92.964313742399995</v>
      </c>
      <c r="M74" s="25">
        <f t="shared" si="23"/>
        <v>67830.493881514471</v>
      </c>
      <c r="N74" s="1">
        <f t="shared" si="26"/>
        <v>15</v>
      </c>
    </row>
    <row r="75" spans="1:14" x14ac:dyDescent="0.25">
      <c r="A75" s="28">
        <v>16</v>
      </c>
      <c r="B75" s="18">
        <v>19112.689999999999</v>
      </c>
      <c r="C75" s="18">
        <f t="shared" si="19"/>
        <v>38987.976330999991</v>
      </c>
      <c r="D75" s="17">
        <f t="shared" si="14"/>
        <v>0</v>
      </c>
      <c r="E75" s="17">
        <f t="shared" si="15"/>
        <v>38987.976330999991</v>
      </c>
      <c r="F75" s="17">
        <f t="shared" si="20"/>
        <v>4288.6773964099993</v>
      </c>
      <c r="G75" s="17">
        <f t="shared" si="24"/>
        <v>3317.8767857680996</v>
      </c>
      <c r="H75" s="17">
        <f t="shared" si="16"/>
        <v>727.50724422319627</v>
      </c>
      <c r="I75" s="17">
        <f t="shared" si="17"/>
        <v>2064.6892702058331</v>
      </c>
      <c r="J75" s="17">
        <f t="shared" si="25"/>
        <v>18427.540096735607</v>
      </c>
      <c r="K75" s="17">
        <f t="shared" si="21"/>
        <v>350.8917869789999</v>
      </c>
      <c r="L75" s="17">
        <f t="shared" si="22"/>
        <v>93.571143194399966</v>
      </c>
      <c r="M75" s="25">
        <f t="shared" si="23"/>
        <v>68258.730054516127</v>
      </c>
      <c r="N75" s="1">
        <v>16</v>
      </c>
    </row>
    <row r="76" spans="1:14" x14ac:dyDescent="0.25">
      <c r="A76" s="28">
        <v>17</v>
      </c>
      <c r="B76" s="18">
        <v>19236.64</v>
      </c>
      <c r="C76" s="18">
        <f t="shared" si="19"/>
        <v>39240.821935999993</v>
      </c>
      <c r="D76" s="17">
        <f t="shared" si="14"/>
        <v>0</v>
      </c>
      <c r="E76" s="17">
        <f t="shared" si="15"/>
        <v>39240.821935999993</v>
      </c>
      <c r="F76" s="17">
        <f t="shared" si="20"/>
        <v>4316.490412959999</v>
      </c>
      <c r="G76" s="17">
        <f t="shared" si="24"/>
        <v>3339.3939467535993</v>
      </c>
      <c r="H76" s="17">
        <f t="shared" si="16"/>
        <v>727.50724422319627</v>
      </c>
      <c r="I76" s="17">
        <f t="shared" si="17"/>
        <v>2072.4853430266667</v>
      </c>
      <c r="J76" s="17">
        <f t="shared" si="25"/>
        <v>18542.921974483943</v>
      </c>
      <c r="K76" s="17">
        <f t="shared" si="21"/>
        <v>353.16739742399989</v>
      </c>
      <c r="L76" s="17">
        <f t="shared" si="22"/>
        <v>94.177972646399979</v>
      </c>
      <c r="M76" s="25">
        <f t="shared" si="23"/>
        <v>68686.966227517783</v>
      </c>
      <c r="N76" s="1">
        <f t="shared" ref="N76:N94" si="27">A76</f>
        <v>17</v>
      </c>
    </row>
    <row r="77" spans="1:14" x14ac:dyDescent="0.25">
      <c r="A77" s="27">
        <v>18</v>
      </c>
      <c r="B77" s="18">
        <v>19360.59</v>
      </c>
      <c r="C77" s="18">
        <f t="shared" si="19"/>
        <v>39493.667540999995</v>
      </c>
      <c r="D77" s="17">
        <f t="shared" si="14"/>
        <v>0</v>
      </c>
      <c r="E77" s="17">
        <f t="shared" si="15"/>
        <v>39493.667540999995</v>
      </c>
      <c r="F77" s="17">
        <f t="shared" si="20"/>
        <v>4344.3034295099997</v>
      </c>
      <c r="G77" s="17">
        <f t="shared" si="24"/>
        <v>3360.9111077390999</v>
      </c>
      <c r="H77" s="17">
        <f t="shared" si="16"/>
        <v>727.50724422319627</v>
      </c>
      <c r="I77" s="17">
        <f t="shared" si="17"/>
        <v>2080.2814158474998</v>
      </c>
      <c r="J77" s="17">
        <f t="shared" si="25"/>
        <v>18658.303852232279</v>
      </c>
      <c r="K77" s="17">
        <f t="shared" si="21"/>
        <v>355.44300786899993</v>
      </c>
      <c r="L77" s="17">
        <f t="shared" si="22"/>
        <v>94.784802098399979</v>
      </c>
      <c r="M77" s="25">
        <f t="shared" si="23"/>
        <v>69115.202400519469</v>
      </c>
      <c r="N77" s="1">
        <f t="shared" si="27"/>
        <v>18</v>
      </c>
    </row>
    <row r="78" spans="1:14" x14ac:dyDescent="0.25">
      <c r="A78" s="27">
        <v>19</v>
      </c>
      <c r="B78" s="18">
        <v>19484.54</v>
      </c>
      <c r="C78" s="18">
        <f t="shared" si="19"/>
        <v>39746.513145999998</v>
      </c>
      <c r="D78" s="17">
        <f t="shared" si="14"/>
        <v>0</v>
      </c>
      <c r="E78" s="17">
        <f t="shared" si="15"/>
        <v>39746.513145999998</v>
      </c>
      <c r="F78" s="17">
        <f t="shared" si="20"/>
        <v>4372.1164460599994</v>
      </c>
      <c r="G78" s="17">
        <f t="shared" si="24"/>
        <v>3382.4282687245995</v>
      </c>
      <c r="H78" s="17">
        <f t="shared" si="16"/>
        <v>727.50724422319627</v>
      </c>
      <c r="I78" s="17">
        <f t="shared" si="17"/>
        <v>2088.077488668333</v>
      </c>
      <c r="J78" s="17">
        <f t="shared" si="25"/>
        <v>18773.685729980611</v>
      </c>
      <c r="K78" s="17">
        <f t="shared" si="21"/>
        <v>357.71861831399997</v>
      </c>
      <c r="L78" s="17">
        <f t="shared" si="22"/>
        <v>95.391631550399993</v>
      </c>
      <c r="M78" s="25">
        <f t="shared" si="23"/>
        <v>69543.43857352114</v>
      </c>
      <c r="N78" s="1">
        <f t="shared" si="27"/>
        <v>19</v>
      </c>
    </row>
    <row r="79" spans="1:14" x14ac:dyDescent="0.25">
      <c r="A79" s="27">
        <v>20</v>
      </c>
      <c r="B79" s="18">
        <v>19608.490000000002</v>
      </c>
      <c r="C79" s="18">
        <f t="shared" si="19"/>
        <v>39999.358751</v>
      </c>
      <c r="D79" s="17">
        <f t="shared" si="14"/>
        <v>0</v>
      </c>
      <c r="E79" s="17">
        <f t="shared" si="15"/>
        <v>39999.358751</v>
      </c>
      <c r="F79" s="17">
        <f t="shared" si="20"/>
        <v>4399.92946261</v>
      </c>
      <c r="G79" s="17">
        <f t="shared" si="24"/>
        <v>3403.9454297101001</v>
      </c>
      <c r="H79" s="17">
        <f t="shared" si="16"/>
        <v>727.50724422319627</v>
      </c>
      <c r="I79" s="17">
        <f t="shared" si="17"/>
        <v>2095.8735614891666</v>
      </c>
      <c r="J79" s="17">
        <f t="shared" si="25"/>
        <v>18889.067607728946</v>
      </c>
      <c r="K79" s="17">
        <f t="shared" si="21"/>
        <v>359.99422875899995</v>
      </c>
      <c r="L79" s="17">
        <f t="shared" si="22"/>
        <v>95.998461002399992</v>
      </c>
      <c r="M79" s="25">
        <f t="shared" si="23"/>
        <v>69971.674746522796</v>
      </c>
      <c r="N79" s="1">
        <f t="shared" si="27"/>
        <v>20</v>
      </c>
    </row>
    <row r="80" spans="1:14" x14ac:dyDescent="0.25">
      <c r="A80" s="27">
        <v>21</v>
      </c>
      <c r="B80" s="18">
        <v>19732.439999999999</v>
      </c>
      <c r="C80" s="18">
        <f t="shared" si="19"/>
        <v>40252.204355999995</v>
      </c>
      <c r="D80" s="17">
        <f t="shared" si="14"/>
        <v>0</v>
      </c>
      <c r="E80" s="17">
        <f t="shared" si="15"/>
        <v>40252.204355999995</v>
      </c>
      <c r="F80" s="17">
        <f t="shared" si="20"/>
        <v>4427.7424791599997</v>
      </c>
      <c r="G80" s="17">
        <f t="shared" si="24"/>
        <v>3425.4625906955998</v>
      </c>
      <c r="H80" s="17">
        <f t="shared" si="16"/>
        <v>727.50724422319627</v>
      </c>
      <c r="I80" s="17">
        <f t="shared" si="17"/>
        <v>2103.6696343099998</v>
      </c>
      <c r="J80" s="17">
        <f t="shared" si="25"/>
        <v>19004.449485477275</v>
      </c>
      <c r="K80" s="17">
        <f t="shared" si="21"/>
        <v>362.26983920399994</v>
      </c>
      <c r="L80" s="17">
        <f t="shared" si="22"/>
        <v>96.605290454399977</v>
      </c>
      <c r="M80" s="25">
        <f t="shared" si="23"/>
        <v>70399.910919524467</v>
      </c>
      <c r="N80" s="1">
        <f t="shared" si="27"/>
        <v>21</v>
      </c>
    </row>
    <row r="81" spans="1:14" x14ac:dyDescent="0.25">
      <c r="A81" s="27">
        <v>22</v>
      </c>
      <c r="B81" s="18">
        <v>19856.39</v>
      </c>
      <c r="C81" s="18">
        <f t="shared" si="19"/>
        <v>40505.049960999997</v>
      </c>
      <c r="D81" s="17">
        <f t="shared" si="14"/>
        <v>0</v>
      </c>
      <c r="E81" s="17">
        <f t="shared" si="15"/>
        <v>40505.049960999997</v>
      </c>
      <c r="F81" s="17">
        <f t="shared" si="20"/>
        <v>4455.5554957099994</v>
      </c>
      <c r="G81" s="17">
        <f t="shared" si="24"/>
        <v>3446.9797516810995</v>
      </c>
      <c r="H81" s="17">
        <f t="shared" si="16"/>
        <v>727.50724422319627</v>
      </c>
      <c r="I81" s="17">
        <f t="shared" si="17"/>
        <v>2111.4657071308334</v>
      </c>
      <c r="J81" s="17">
        <f t="shared" si="25"/>
        <v>19119.83136322561</v>
      </c>
      <c r="K81" s="17">
        <f t="shared" si="21"/>
        <v>364.54544964899992</v>
      </c>
      <c r="L81" s="17">
        <f t="shared" si="22"/>
        <v>97.212119906399991</v>
      </c>
      <c r="M81" s="25">
        <f t="shared" si="23"/>
        <v>70828.147092526138</v>
      </c>
      <c r="N81" s="1">
        <f t="shared" si="27"/>
        <v>22</v>
      </c>
    </row>
    <row r="82" spans="1:14" x14ac:dyDescent="0.25">
      <c r="A82" s="27">
        <v>23</v>
      </c>
      <c r="B82" s="18">
        <v>19980.34</v>
      </c>
      <c r="C82" s="18">
        <f t="shared" si="19"/>
        <v>40757.895565999999</v>
      </c>
      <c r="D82" s="17">
        <f t="shared" si="14"/>
        <v>0</v>
      </c>
      <c r="E82" s="17">
        <f t="shared" si="15"/>
        <v>40757.895565999999</v>
      </c>
      <c r="F82" s="17">
        <f t="shared" si="20"/>
        <v>4483.36851226</v>
      </c>
      <c r="G82" s="17">
        <f t="shared" si="24"/>
        <v>3468.4969126666001</v>
      </c>
      <c r="H82" s="17">
        <f t="shared" si="16"/>
        <v>727.50724422319627</v>
      </c>
      <c r="I82" s="17">
        <f t="shared" si="17"/>
        <v>2119.2617799516665</v>
      </c>
      <c r="J82" s="17">
        <f t="shared" si="25"/>
        <v>19235.213240973946</v>
      </c>
      <c r="K82" s="17">
        <f t="shared" si="21"/>
        <v>366.82106009399996</v>
      </c>
      <c r="L82" s="17">
        <f t="shared" si="22"/>
        <v>97.818949358399991</v>
      </c>
      <c r="M82" s="25">
        <f t="shared" si="23"/>
        <v>71256.383265527809</v>
      </c>
      <c r="N82" s="1">
        <f t="shared" si="27"/>
        <v>23</v>
      </c>
    </row>
    <row r="83" spans="1:14" x14ac:dyDescent="0.25">
      <c r="A83" s="27">
        <v>24</v>
      </c>
      <c r="B83" s="18">
        <v>20104.29</v>
      </c>
      <c r="C83" s="18">
        <f t="shared" si="19"/>
        <v>41010.741171000001</v>
      </c>
      <c r="D83" s="17">
        <f t="shared" si="14"/>
        <v>0</v>
      </c>
      <c r="E83" s="17">
        <f t="shared" si="15"/>
        <v>41010.741171000001</v>
      </c>
      <c r="F83" s="17">
        <f t="shared" si="20"/>
        <v>4511.1815288100006</v>
      </c>
      <c r="G83" s="17">
        <f t="shared" si="24"/>
        <v>3490.0140736521007</v>
      </c>
      <c r="H83" s="17">
        <f t="shared" si="16"/>
        <v>727.50724422319627</v>
      </c>
      <c r="I83" s="17">
        <f t="shared" si="17"/>
        <v>2127.0578527725002</v>
      </c>
      <c r="J83" s="17">
        <f t="shared" si="25"/>
        <v>19350.595118722282</v>
      </c>
      <c r="K83" s="17">
        <f t="shared" si="21"/>
        <v>369.096670539</v>
      </c>
      <c r="L83" s="17">
        <f t="shared" si="22"/>
        <v>98.42577881039999</v>
      </c>
      <c r="M83" s="25">
        <f t="shared" si="23"/>
        <v>71684.61943852948</v>
      </c>
      <c r="N83" s="1">
        <f t="shared" si="27"/>
        <v>24</v>
      </c>
    </row>
    <row r="84" spans="1:14" x14ac:dyDescent="0.25">
      <c r="A84" s="123">
        <v>25</v>
      </c>
      <c r="B84" s="18">
        <v>20228.240000000002</v>
      </c>
      <c r="C84" s="18">
        <f t="shared" si="19"/>
        <v>41263.586775999996</v>
      </c>
      <c r="D84" s="17">
        <f t="shared" si="14"/>
        <v>0</v>
      </c>
      <c r="E84" s="17">
        <f t="shared" si="15"/>
        <v>41263.586775999996</v>
      </c>
      <c r="F84" s="17">
        <f t="shared" si="20"/>
        <v>4538.9945453599994</v>
      </c>
      <c r="G84" s="17">
        <f t="shared" si="24"/>
        <v>3511.5312346375999</v>
      </c>
      <c r="H84" s="17">
        <f t="shared" si="16"/>
        <v>727.50724422319627</v>
      </c>
      <c r="I84" s="17">
        <f t="shared" si="17"/>
        <v>2134.8539255933333</v>
      </c>
      <c r="J84" s="17">
        <f t="shared" si="25"/>
        <v>19465.976996470614</v>
      </c>
      <c r="K84" s="17">
        <f t="shared" si="21"/>
        <v>371.37228098399993</v>
      </c>
      <c r="L84" s="17">
        <f t="shared" si="22"/>
        <v>99.032608262399989</v>
      </c>
      <c r="M84" s="25">
        <f t="shared" si="23"/>
        <v>72112.855611531137</v>
      </c>
      <c r="N84" s="1">
        <f t="shared" si="27"/>
        <v>25</v>
      </c>
    </row>
    <row r="85" spans="1:14" x14ac:dyDescent="0.25">
      <c r="A85" s="26">
        <v>26</v>
      </c>
      <c r="B85" s="18">
        <v>20228.240000000002</v>
      </c>
      <c r="C85" s="18">
        <f t="shared" si="19"/>
        <v>41263.586775999996</v>
      </c>
      <c r="D85" s="17">
        <f t="shared" si="14"/>
        <v>0</v>
      </c>
      <c r="E85" s="17">
        <f t="shared" si="15"/>
        <v>41263.586775999996</v>
      </c>
      <c r="F85" s="17">
        <f t="shared" si="20"/>
        <v>4538.9945453599994</v>
      </c>
      <c r="G85" s="17">
        <f t="shared" si="24"/>
        <v>3511.5312346375999</v>
      </c>
      <c r="H85" s="17">
        <f t="shared" si="16"/>
        <v>727.50724422319627</v>
      </c>
      <c r="I85" s="17">
        <f t="shared" si="17"/>
        <v>2134.8539255933333</v>
      </c>
      <c r="J85" s="17">
        <f t="shared" si="25"/>
        <v>19465.976996470614</v>
      </c>
      <c r="K85" s="17">
        <f t="shared" si="21"/>
        <v>371.37228098399993</v>
      </c>
      <c r="L85" s="17">
        <f t="shared" si="22"/>
        <v>99.032608262399989</v>
      </c>
      <c r="M85" s="25">
        <f t="shared" si="23"/>
        <v>72112.855611531137</v>
      </c>
      <c r="N85" s="1">
        <f t="shared" si="27"/>
        <v>26</v>
      </c>
    </row>
    <row r="86" spans="1:14" x14ac:dyDescent="0.25">
      <c r="A86" s="27">
        <v>27</v>
      </c>
      <c r="B86" s="18">
        <v>20228.240000000002</v>
      </c>
      <c r="C86" s="18">
        <f t="shared" si="19"/>
        <v>41263.586775999996</v>
      </c>
      <c r="D86" s="17">
        <f t="shared" si="14"/>
        <v>0</v>
      </c>
      <c r="E86" s="17">
        <f t="shared" si="15"/>
        <v>41263.586775999996</v>
      </c>
      <c r="F86" s="17">
        <f t="shared" si="20"/>
        <v>4538.9945453599994</v>
      </c>
      <c r="G86" s="17">
        <f t="shared" si="24"/>
        <v>3511.5312346375999</v>
      </c>
      <c r="H86" s="17">
        <f t="shared" si="16"/>
        <v>727.50724422319627</v>
      </c>
      <c r="I86" s="17">
        <f t="shared" si="17"/>
        <v>2134.8539255933333</v>
      </c>
      <c r="J86" s="17">
        <f t="shared" si="25"/>
        <v>19465.976996470614</v>
      </c>
      <c r="K86" s="17">
        <f t="shared" si="21"/>
        <v>371.37228098399993</v>
      </c>
      <c r="L86" s="17">
        <f t="shared" si="22"/>
        <v>99.032608262399989</v>
      </c>
      <c r="M86" s="25">
        <f t="shared" si="23"/>
        <v>72112.855611531137</v>
      </c>
      <c r="N86" s="1">
        <f t="shared" si="27"/>
        <v>27</v>
      </c>
    </row>
    <row r="87" spans="1:14" x14ac:dyDescent="0.25">
      <c r="A87" s="26">
        <v>28</v>
      </c>
      <c r="B87" s="18">
        <v>20228.240000000002</v>
      </c>
      <c r="C87" s="18">
        <f t="shared" si="19"/>
        <v>41263.586775999996</v>
      </c>
      <c r="D87" s="17">
        <f t="shared" si="14"/>
        <v>0</v>
      </c>
      <c r="E87" s="17">
        <f t="shared" si="15"/>
        <v>41263.586775999996</v>
      </c>
      <c r="F87" s="17">
        <f t="shared" si="20"/>
        <v>4538.9945453599994</v>
      </c>
      <c r="G87" s="17">
        <f t="shared" si="24"/>
        <v>3511.5312346375999</v>
      </c>
      <c r="H87" s="17">
        <f t="shared" si="16"/>
        <v>727.50724422319627</v>
      </c>
      <c r="I87" s="17">
        <f t="shared" si="17"/>
        <v>2134.8539255933333</v>
      </c>
      <c r="J87" s="17">
        <f t="shared" si="25"/>
        <v>19465.976996470614</v>
      </c>
      <c r="K87" s="17">
        <f t="shared" si="21"/>
        <v>371.37228098399993</v>
      </c>
      <c r="L87" s="17">
        <f t="shared" si="22"/>
        <v>99.032608262399989</v>
      </c>
      <c r="M87" s="25">
        <f t="shared" si="23"/>
        <v>72112.855611531137</v>
      </c>
      <c r="N87" s="1">
        <f t="shared" si="27"/>
        <v>28</v>
      </c>
    </row>
    <row r="88" spans="1:14" x14ac:dyDescent="0.25">
      <c r="A88" s="27">
        <v>29</v>
      </c>
      <c r="B88" s="18">
        <v>20228.240000000002</v>
      </c>
      <c r="C88" s="18">
        <f t="shared" si="19"/>
        <v>41263.586775999996</v>
      </c>
      <c r="D88" s="17">
        <f t="shared" si="14"/>
        <v>0</v>
      </c>
      <c r="E88" s="17">
        <f t="shared" si="15"/>
        <v>41263.586775999996</v>
      </c>
      <c r="F88" s="17">
        <f t="shared" si="20"/>
        <v>4538.9945453599994</v>
      </c>
      <c r="G88" s="17">
        <f t="shared" si="24"/>
        <v>3511.5312346375999</v>
      </c>
      <c r="H88" s="17">
        <f t="shared" si="16"/>
        <v>727.50724422319627</v>
      </c>
      <c r="I88" s="17">
        <f t="shared" si="17"/>
        <v>2134.8539255933333</v>
      </c>
      <c r="J88" s="17">
        <f t="shared" si="25"/>
        <v>19465.976996470614</v>
      </c>
      <c r="K88" s="17">
        <f t="shared" si="21"/>
        <v>371.37228098399993</v>
      </c>
      <c r="L88" s="17">
        <f t="shared" si="22"/>
        <v>99.032608262399989</v>
      </c>
      <c r="M88" s="25">
        <f t="shared" si="23"/>
        <v>72112.855611531137</v>
      </c>
      <c r="N88" s="1">
        <f t="shared" si="27"/>
        <v>29</v>
      </c>
    </row>
    <row r="89" spans="1:14" x14ac:dyDescent="0.25">
      <c r="A89" s="26">
        <v>30</v>
      </c>
      <c r="B89" s="18">
        <v>20228.240000000002</v>
      </c>
      <c r="C89" s="18">
        <f t="shared" si="19"/>
        <v>41263.586775999996</v>
      </c>
      <c r="D89" s="17">
        <f t="shared" si="14"/>
        <v>0</v>
      </c>
      <c r="E89" s="17">
        <f t="shared" si="15"/>
        <v>41263.586775999996</v>
      </c>
      <c r="F89" s="17">
        <f t="shared" si="20"/>
        <v>4538.9945453599994</v>
      </c>
      <c r="G89" s="17">
        <f t="shared" si="24"/>
        <v>3511.5312346375999</v>
      </c>
      <c r="H89" s="17">
        <f t="shared" si="16"/>
        <v>727.50724422319627</v>
      </c>
      <c r="I89" s="17">
        <f t="shared" si="17"/>
        <v>2134.8539255933333</v>
      </c>
      <c r="J89" s="17">
        <f t="shared" si="25"/>
        <v>19465.976996470614</v>
      </c>
      <c r="K89" s="17">
        <f t="shared" si="21"/>
        <v>371.37228098399993</v>
      </c>
      <c r="L89" s="17">
        <f t="shared" si="22"/>
        <v>99.032608262399989</v>
      </c>
      <c r="M89" s="25">
        <f t="shared" si="23"/>
        <v>72112.855611531137</v>
      </c>
      <c r="N89" s="1">
        <f t="shared" si="27"/>
        <v>30</v>
      </c>
    </row>
    <row r="90" spans="1:14" x14ac:dyDescent="0.25">
      <c r="A90" s="27">
        <v>31</v>
      </c>
      <c r="B90" s="18">
        <v>20228.240000000002</v>
      </c>
      <c r="C90" s="18">
        <f t="shared" si="19"/>
        <v>41263.586775999996</v>
      </c>
      <c r="D90" s="17">
        <f t="shared" si="14"/>
        <v>0</v>
      </c>
      <c r="E90" s="17">
        <f t="shared" si="15"/>
        <v>41263.586775999996</v>
      </c>
      <c r="F90" s="17">
        <f t="shared" si="20"/>
        <v>4538.9945453599994</v>
      </c>
      <c r="G90" s="17">
        <f t="shared" si="24"/>
        <v>3511.5312346375999</v>
      </c>
      <c r="H90" s="17">
        <f t="shared" si="16"/>
        <v>727.50724422319627</v>
      </c>
      <c r="I90" s="17">
        <f t="shared" si="17"/>
        <v>2134.8539255933333</v>
      </c>
      <c r="J90" s="17">
        <f t="shared" si="25"/>
        <v>19465.976996470614</v>
      </c>
      <c r="K90" s="17">
        <f t="shared" si="21"/>
        <v>371.37228098399993</v>
      </c>
      <c r="L90" s="17">
        <f t="shared" si="22"/>
        <v>99.032608262399989</v>
      </c>
      <c r="M90" s="25">
        <f t="shared" si="23"/>
        <v>72112.855611531137</v>
      </c>
      <c r="N90" s="1">
        <f t="shared" si="27"/>
        <v>31</v>
      </c>
    </row>
    <row r="91" spans="1:14" x14ac:dyDescent="0.25">
      <c r="A91" s="26">
        <v>32</v>
      </c>
      <c r="B91" s="18">
        <v>20228.240000000002</v>
      </c>
      <c r="C91" s="18">
        <f t="shared" si="19"/>
        <v>41263.586775999996</v>
      </c>
      <c r="D91" s="17">
        <f t="shared" si="14"/>
        <v>0</v>
      </c>
      <c r="E91" s="17">
        <f t="shared" si="15"/>
        <v>41263.586775999996</v>
      </c>
      <c r="F91" s="17">
        <f t="shared" si="20"/>
        <v>4538.9945453599994</v>
      </c>
      <c r="G91" s="17">
        <f t="shared" si="24"/>
        <v>3511.5312346375999</v>
      </c>
      <c r="H91" s="17">
        <f t="shared" si="16"/>
        <v>727.50724422319627</v>
      </c>
      <c r="I91" s="17">
        <f t="shared" si="17"/>
        <v>2134.8539255933333</v>
      </c>
      <c r="J91" s="17">
        <f t="shared" si="25"/>
        <v>19465.976996470614</v>
      </c>
      <c r="K91" s="17">
        <f t="shared" si="21"/>
        <v>371.37228098399993</v>
      </c>
      <c r="L91" s="17">
        <f t="shared" si="22"/>
        <v>99.032608262399989</v>
      </c>
      <c r="M91" s="25">
        <f t="shared" si="23"/>
        <v>72112.855611531137</v>
      </c>
      <c r="N91" s="1">
        <f t="shared" si="27"/>
        <v>32</v>
      </c>
    </row>
    <row r="92" spans="1:14" x14ac:dyDescent="0.25">
      <c r="A92" s="27">
        <v>33</v>
      </c>
      <c r="B92" s="18">
        <v>20228.240000000002</v>
      </c>
      <c r="C92" s="18">
        <f t="shared" si="19"/>
        <v>41263.586775999996</v>
      </c>
      <c r="D92" s="17">
        <f t="shared" si="14"/>
        <v>0</v>
      </c>
      <c r="E92" s="17">
        <f t="shared" si="15"/>
        <v>41263.586775999996</v>
      </c>
      <c r="F92" s="17">
        <f t="shared" si="20"/>
        <v>4538.9945453599994</v>
      </c>
      <c r="G92" s="17">
        <f t="shared" si="24"/>
        <v>3511.5312346375999</v>
      </c>
      <c r="H92" s="17">
        <f t="shared" si="16"/>
        <v>727.50724422319627</v>
      </c>
      <c r="I92" s="17">
        <f t="shared" si="17"/>
        <v>2134.8539255933333</v>
      </c>
      <c r="J92" s="17">
        <f t="shared" si="25"/>
        <v>19465.976996470614</v>
      </c>
      <c r="K92" s="17">
        <f t="shared" si="21"/>
        <v>371.37228098399993</v>
      </c>
      <c r="L92" s="17">
        <f t="shared" si="22"/>
        <v>99.032608262399989</v>
      </c>
      <c r="M92" s="25">
        <f t="shared" si="23"/>
        <v>72112.855611531137</v>
      </c>
      <c r="N92" s="1">
        <f t="shared" si="27"/>
        <v>33</v>
      </c>
    </row>
    <row r="93" spans="1:14" x14ac:dyDescent="0.25">
      <c r="A93" s="26">
        <v>34</v>
      </c>
      <c r="B93" s="18">
        <v>20228.240000000002</v>
      </c>
      <c r="C93" s="18">
        <f t="shared" si="19"/>
        <v>41263.586775999996</v>
      </c>
      <c r="D93" s="17">
        <f t="shared" si="14"/>
        <v>0</v>
      </c>
      <c r="E93" s="17">
        <f t="shared" si="15"/>
        <v>41263.586775999996</v>
      </c>
      <c r="F93" s="17">
        <f t="shared" si="20"/>
        <v>4538.9945453599994</v>
      </c>
      <c r="G93" s="17">
        <f t="shared" si="24"/>
        <v>3511.5312346375999</v>
      </c>
      <c r="H93" s="17">
        <f t="shared" si="16"/>
        <v>727.50724422319627</v>
      </c>
      <c r="I93" s="17">
        <f t="shared" si="17"/>
        <v>2134.8539255933333</v>
      </c>
      <c r="J93" s="17">
        <f t="shared" si="25"/>
        <v>19465.976996470614</v>
      </c>
      <c r="K93" s="17">
        <f t="shared" si="21"/>
        <v>371.37228098399993</v>
      </c>
      <c r="L93" s="17">
        <f t="shared" si="22"/>
        <v>99.032608262399989</v>
      </c>
      <c r="M93" s="25">
        <f t="shared" si="23"/>
        <v>72112.855611531137</v>
      </c>
      <c r="N93" s="1">
        <f t="shared" si="27"/>
        <v>34</v>
      </c>
    </row>
    <row r="94" spans="1:14" x14ac:dyDescent="0.25">
      <c r="A94" s="27">
        <v>35</v>
      </c>
      <c r="B94" s="18">
        <v>20228.240000000002</v>
      </c>
      <c r="C94" s="18">
        <f t="shared" si="19"/>
        <v>41263.586775999996</v>
      </c>
      <c r="D94" s="17">
        <f t="shared" si="14"/>
        <v>0</v>
      </c>
      <c r="E94" s="17">
        <f t="shared" si="15"/>
        <v>41263.586775999996</v>
      </c>
      <c r="F94" s="17">
        <f t="shared" si="20"/>
        <v>4538.9945453599994</v>
      </c>
      <c r="G94" s="17">
        <f t="shared" si="24"/>
        <v>3511.5312346375999</v>
      </c>
      <c r="H94" s="17">
        <f t="shared" si="16"/>
        <v>727.50724422319627</v>
      </c>
      <c r="I94" s="17">
        <f t="shared" si="17"/>
        <v>2134.8539255933333</v>
      </c>
      <c r="J94" s="17">
        <f t="shared" si="25"/>
        <v>19465.976996470614</v>
      </c>
      <c r="K94" s="17">
        <f t="shared" si="21"/>
        <v>371.37228098399993</v>
      </c>
      <c r="L94" s="17">
        <f t="shared" si="22"/>
        <v>99.032608262399989</v>
      </c>
      <c r="M94" s="25">
        <f t="shared" si="23"/>
        <v>72112.855611531137</v>
      </c>
      <c r="N94" s="1">
        <f t="shared" si="27"/>
        <v>35</v>
      </c>
    </row>
    <row r="97" spans="1:14" x14ac:dyDescent="0.25">
      <c r="B97" s="121" t="s">
        <v>128</v>
      </c>
      <c r="C97" s="121" t="s">
        <v>128</v>
      </c>
      <c r="D97" s="2" t="s">
        <v>0</v>
      </c>
      <c r="E97" s="2" t="s">
        <v>91</v>
      </c>
      <c r="F97" s="2" t="s">
        <v>19</v>
      </c>
      <c r="G97" s="2" t="s">
        <v>14</v>
      </c>
      <c r="H97" s="2" t="s">
        <v>3</v>
      </c>
      <c r="I97" s="3" t="s">
        <v>34</v>
      </c>
      <c r="J97" s="2" t="s">
        <v>1</v>
      </c>
      <c r="K97" s="2" t="s">
        <v>2</v>
      </c>
      <c r="L97" s="2" t="s">
        <v>10</v>
      </c>
      <c r="M97" s="2" t="s">
        <v>4</v>
      </c>
    </row>
    <row r="98" spans="1:14" x14ac:dyDescent="0.25">
      <c r="B98" s="121" t="s">
        <v>144</v>
      </c>
      <c r="C98" s="5" t="s">
        <v>27</v>
      </c>
      <c r="D98" s="2" t="s">
        <v>5</v>
      </c>
      <c r="E98" s="3" t="s">
        <v>12</v>
      </c>
      <c r="F98" s="2" t="s">
        <v>20</v>
      </c>
      <c r="G98" s="5" t="s">
        <v>8</v>
      </c>
      <c r="H98" s="5" t="s">
        <v>13</v>
      </c>
      <c r="I98" s="2" t="s">
        <v>9</v>
      </c>
      <c r="J98" s="3" t="s">
        <v>6</v>
      </c>
      <c r="K98" s="5" t="s">
        <v>7</v>
      </c>
      <c r="L98" s="3" t="s">
        <v>11</v>
      </c>
      <c r="M98" s="3"/>
    </row>
    <row r="99" spans="1:14" x14ac:dyDescent="0.25">
      <c r="B99" s="165">
        <v>1994</v>
      </c>
      <c r="C99" s="2" t="s">
        <v>12</v>
      </c>
      <c r="D99" s="2" t="s">
        <v>28</v>
      </c>
      <c r="E99" s="2"/>
      <c r="F99" s="2" t="s">
        <v>11</v>
      </c>
      <c r="G99" s="6" t="s">
        <v>21</v>
      </c>
      <c r="H99" s="6"/>
      <c r="I99" s="4"/>
      <c r="J99" s="2"/>
      <c r="K99" s="2"/>
      <c r="L99" s="4"/>
      <c r="M99" s="2"/>
    </row>
    <row r="100" spans="1:14" x14ac:dyDescent="0.25">
      <c r="B100" s="2"/>
      <c r="C100" s="7">
        <f>$C$4</f>
        <v>2.0398999999999998</v>
      </c>
      <c r="D100" s="2"/>
      <c r="F100" s="7">
        <v>0.11</v>
      </c>
      <c r="G100" s="9">
        <f>$G$196</f>
        <v>0.92</v>
      </c>
      <c r="H100" s="20">
        <f>$H$196</f>
        <v>480</v>
      </c>
      <c r="I100" s="24">
        <f>$I$196</f>
        <v>862.56</v>
      </c>
      <c r="J100" s="7">
        <f>$J$4</f>
        <v>0.4</v>
      </c>
      <c r="K100" s="8">
        <f>$K$196</f>
        <v>8.9999999999999993E-3</v>
      </c>
      <c r="L100" s="13">
        <f>$L$196</f>
        <v>2.3999999999999998E-3</v>
      </c>
      <c r="M100" s="4"/>
    </row>
    <row r="101" spans="1:14" x14ac:dyDescent="0.25">
      <c r="B101" s="2"/>
      <c r="C101" s="2"/>
      <c r="D101" s="2"/>
      <c r="E101" s="2"/>
      <c r="F101" s="43" t="s">
        <v>38</v>
      </c>
      <c r="G101" s="22" t="s">
        <v>72</v>
      </c>
      <c r="H101" s="7">
        <f>$H$197</f>
        <v>1.3459000000000001</v>
      </c>
      <c r="I101" s="12">
        <f>$I$197</f>
        <v>2.5000000000000001E-2</v>
      </c>
      <c r="J101" s="21" t="str">
        <f>$J$197</f>
        <v>Bareme</v>
      </c>
      <c r="K101" s="22" t="s">
        <v>72</v>
      </c>
      <c r="L101" s="22" t="s">
        <v>72</v>
      </c>
      <c r="M101" s="4"/>
    </row>
    <row r="102" spans="1:14" x14ac:dyDescent="0.25">
      <c r="B102" s="2"/>
      <c r="C102" s="2"/>
      <c r="D102" s="2"/>
      <c r="E102" s="2"/>
      <c r="F102" s="2" t="s">
        <v>11</v>
      </c>
      <c r="G102" s="22" t="s">
        <v>30</v>
      </c>
      <c r="H102" s="2" t="s">
        <v>11</v>
      </c>
      <c r="I102" s="23">
        <f>$I$198</f>
        <v>194.04</v>
      </c>
      <c r="J102" s="21" t="str">
        <f>$J$198</f>
        <v>All. Foyer</v>
      </c>
      <c r="K102" s="22" t="s">
        <v>11</v>
      </c>
      <c r="L102" s="22" t="s">
        <v>12</v>
      </c>
      <c r="M102" s="4"/>
    </row>
    <row r="103" spans="1:14" x14ac:dyDescent="0.25">
      <c r="B103" s="2"/>
      <c r="C103" s="2"/>
      <c r="D103" s="2"/>
      <c r="E103" s="2"/>
      <c r="F103" s="2"/>
      <c r="G103" s="29">
        <v>0.11</v>
      </c>
      <c r="H103" s="2"/>
      <c r="I103" s="24">
        <f>$I$199</f>
        <v>388.09</v>
      </c>
      <c r="J103" s="21">
        <f>$J$199</f>
        <v>0.11</v>
      </c>
      <c r="K103" s="2"/>
      <c r="L103" s="14"/>
      <c r="M103" s="4"/>
    </row>
    <row r="104" spans="1:14" x14ac:dyDescent="0.25">
      <c r="B104" s="2"/>
      <c r="C104" s="2"/>
      <c r="D104" s="2"/>
      <c r="E104" s="2"/>
      <c r="F104" s="2"/>
      <c r="G104" s="22"/>
      <c r="H104" s="2"/>
      <c r="I104" s="12">
        <f>$I$200</f>
        <v>7.0000000000000007E-2</v>
      </c>
      <c r="J104" s="21" t="str">
        <f>$J$200</f>
        <v>Prime attr.</v>
      </c>
      <c r="K104" s="2"/>
      <c r="L104" s="14"/>
      <c r="M104" s="4"/>
    </row>
    <row r="105" spans="1:14" ht="16.2" x14ac:dyDescent="0.4">
      <c r="B105" s="15"/>
      <c r="C105" s="15"/>
      <c r="D105" s="15"/>
      <c r="E105" s="15"/>
      <c r="F105" s="15"/>
      <c r="G105" s="16"/>
      <c r="H105" s="16"/>
      <c r="I105" s="4"/>
      <c r="J105" s="21" t="str">
        <f>$J$201</f>
        <v>AFA/PFA</v>
      </c>
      <c r="K105" s="15"/>
      <c r="L105" s="11"/>
      <c r="M105" s="4"/>
    </row>
    <row r="106" spans="1:14" ht="16.2" x14ac:dyDescent="0.4">
      <c r="B106" s="15"/>
      <c r="C106" s="15"/>
      <c r="D106" s="15"/>
      <c r="E106" s="15"/>
      <c r="F106" s="15"/>
      <c r="G106" s="16"/>
      <c r="H106" s="16"/>
      <c r="I106" s="10"/>
      <c r="J106" s="15"/>
      <c r="K106" s="15"/>
      <c r="L106" s="10"/>
      <c r="M106" s="4"/>
    </row>
    <row r="107" spans="1:14" x14ac:dyDescent="0.25">
      <c r="A107" s="27">
        <v>0</v>
      </c>
      <c r="B107" s="18">
        <v>15394.19</v>
      </c>
      <c r="C107" s="18">
        <f>B107*$C$4</f>
        <v>31402.608181</v>
      </c>
      <c r="D107" s="17">
        <f t="shared" ref="D107:D142" si="28">IF(B107&lt;16100,720,IF(B107&lt;16488.96,15612.24-B107*0.925,IF(B107&lt;18330,360,IF(B107 &lt;18718.39,17314.52-B107*0.925,0))))</f>
        <v>720</v>
      </c>
      <c r="E107" s="17">
        <f t="shared" ref="E107:E142" si="29">(B107+D107)*$C$196</f>
        <v>32871.336180999999</v>
      </c>
      <c r="F107" s="17">
        <f>E107*$F$388</f>
        <v>3615.8469799099998</v>
      </c>
      <c r="G107" s="17">
        <f>(E107+F107)/12*$G$196</f>
        <v>2797.3507090030998</v>
      </c>
      <c r="H107" s="17">
        <f t="shared" ref="H107:H142" si="30">$H$196*$C$196/$H$197</f>
        <v>727.50724422319627</v>
      </c>
      <c r="I107" s="17">
        <f t="shared" ref="I107:I142" si="31">IF(($I$200*E107/12)&lt;$I$198,$I$198,IF(($I$200*E107/12)&gt;$I$199,$I$199,($I$200*E107/12)))+$I$196+$I$197*E107</f>
        <v>1878.3834045250001</v>
      </c>
      <c r="J107" s="17">
        <f>(E107+F107+H107+I107)*$J$196</f>
        <v>15637.229523863278</v>
      </c>
      <c r="K107" s="17">
        <f>(C107*$K$196)</f>
        <v>282.62347362899999</v>
      </c>
      <c r="L107" s="17">
        <f>C107*$L$196</f>
        <v>75.366259634399995</v>
      </c>
      <c r="M107" s="25">
        <f>SUM(E107:L107)</f>
        <v>57885.643775787968</v>
      </c>
      <c r="N107" s="1">
        <f t="shared" ref="N107:N114" si="32">A107</f>
        <v>0</v>
      </c>
    </row>
    <row r="108" spans="1:14" x14ac:dyDescent="0.25">
      <c r="A108" s="27">
        <v>1</v>
      </c>
      <c r="B108" s="18">
        <v>15666.88</v>
      </c>
      <c r="C108" s="18">
        <f t="shared" ref="C108:C142" si="33">B108*$C$4</f>
        <v>31958.868511999997</v>
      </c>
      <c r="D108" s="17">
        <f t="shared" si="28"/>
        <v>720</v>
      </c>
      <c r="E108" s="17">
        <f t="shared" si="29"/>
        <v>33427.596511999989</v>
      </c>
      <c r="F108" s="17">
        <f t="shared" ref="F108:F142" si="34">E108*$F$388</f>
        <v>3677.035616319999</v>
      </c>
      <c r="G108" s="17">
        <f t="shared" ref="G108:G142" si="35">(E108+F108)/12*$G$196</f>
        <v>2844.6884631711991</v>
      </c>
      <c r="H108" s="17">
        <f t="shared" si="30"/>
        <v>727.50724422319627</v>
      </c>
      <c r="I108" s="17">
        <f t="shared" si="31"/>
        <v>1893.2442257866662</v>
      </c>
      <c r="J108" s="17">
        <f t="shared" ref="J108:J142" si="36">(E108+F108+H108+I108)*$J$196</f>
        <v>15890.15343933194</v>
      </c>
      <c r="K108" s="17">
        <f t="shared" ref="K108:K142" si="37">(C108*$K$196)</f>
        <v>287.62981660799994</v>
      </c>
      <c r="L108" s="17">
        <f t="shared" ref="L108:L142" si="38">C108*$L$196</f>
        <v>76.70128442879998</v>
      </c>
      <c r="M108" s="25">
        <f t="shared" ref="M108:M142" si="39">SUM(E108:L108)</f>
        <v>58824.556601869786</v>
      </c>
      <c r="N108" s="1">
        <f t="shared" si="32"/>
        <v>1</v>
      </c>
    </row>
    <row r="109" spans="1:14" x14ac:dyDescent="0.25">
      <c r="A109" s="27">
        <v>2</v>
      </c>
      <c r="B109" s="18">
        <v>15939.57</v>
      </c>
      <c r="C109" s="18">
        <f t="shared" si="33"/>
        <v>32515.128842999995</v>
      </c>
      <c r="D109" s="17">
        <f t="shared" si="28"/>
        <v>720</v>
      </c>
      <c r="E109" s="17">
        <f t="shared" si="29"/>
        <v>33983.856842999994</v>
      </c>
      <c r="F109" s="17">
        <f t="shared" si="34"/>
        <v>3738.2242527299995</v>
      </c>
      <c r="G109" s="17">
        <f t="shared" si="35"/>
        <v>2892.0262173392994</v>
      </c>
      <c r="H109" s="17">
        <f t="shared" si="30"/>
        <v>727.50724422319627</v>
      </c>
      <c r="I109" s="17">
        <f t="shared" si="31"/>
        <v>1910.3955859924997</v>
      </c>
      <c r="J109" s="17">
        <f t="shared" si="36"/>
        <v>16143.993570378276</v>
      </c>
      <c r="K109" s="17">
        <f t="shared" si="37"/>
        <v>292.63615958699995</v>
      </c>
      <c r="L109" s="17">
        <f t="shared" si="38"/>
        <v>78.036309223199979</v>
      </c>
      <c r="M109" s="25">
        <f t="shared" si="39"/>
        <v>59766.676182473457</v>
      </c>
      <c r="N109" s="1">
        <f t="shared" si="32"/>
        <v>2</v>
      </c>
    </row>
    <row r="110" spans="1:14" x14ac:dyDescent="0.25">
      <c r="A110" s="27">
        <v>3</v>
      </c>
      <c r="B110" s="18">
        <v>16212.26</v>
      </c>
      <c r="C110" s="18">
        <f t="shared" si="33"/>
        <v>33071.389173999996</v>
      </c>
      <c r="D110" s="17">
        <f t="shared" si="28"/>
        <v>615.89949999999953</v>
      </c>
      <c r="E110" s="17">
        <f t="shared" si="29"/>
        <v>34327.762564049997</v>
      </c>
      <c r="F110" s="17">
        <f t="shared" si="34"/>
        <v>3776.0538820454999</v>
      </c>
      <c r="G110" s="17">
        <f t="shared" si="35"/>
        <v>2921.2925942006545</v>
      </c>
      <c r="H110" s="17">
        <f t="shared" si="30"/>
        <v>727.50724422319627</v>
      </c>
      <c r="I110" s="17">
        <f t="shared" si="31"/>
        <v>1920.999345724875</v>
      </c>
      <c r="J110" s="17">
        <f t="shared" si="36"/>
        <v>16300.929214417429</v>
      </c>
      <c r="K110" s="17">
        <f t="shared" si="37"/>
        <v>297.64250256599996</v>
      </c>
      <c r="L110" s="17">
        <f t="shared" si="38"/>
        <v>79.371334017599978</v>
      </c>
      <c r="M110" s="25">
        <f t="shared" si="39"/>
        <v>60351.558681245246</v>
      </c>
      <c r="N110" s="1">
        <f t="shared" si="32"/>
        <v>3</v>
      </c>
    </row>
    <row r="111" spans="1:14" x14ac:dyDescent="0.25">
      <c r="A111" s="27">
        <v>4</v>
      </c>
      <c r="B111" s="18">
        <v>16484.95</v>
      </c>
      <c r="C111" s="18">
        <f t="shared" si="33"/>
        <v>33627.649505000001</v>
      </c>
      <c r="D111" s="17">
        <f t="shared" si="28"/>
        <v>363.6612499999992</v>
      </c>
      <c r="E111" s="17">
        <f t="shared" si="29"/>
        <v>34369.482088875004</v>
      </c>
      <c r="F111" s="17">
        <f t="shared" si="34"/>
        <v>3780.6430297762504</v>
      </c>
      <c r="G111" s="17">
        <f t="shared" si="35"/>
        <v>2924.8429257632629</v>
      </c>
      <c r="H111" s="17">
        <f t="shared" si="30"/>
        <v>727.50724422319627</v>
      </c>
      <c r="I111" s="17">
        <f t="shared" si="31"/>
        <v>1922.2856977403126</v>
      </c>
      <c r="J111" s="17">
        <f t="shared" si="36"/>
        <v>16319.967224245906</v>
      </c>
      <c r="K111" s="17">
        <f t="shared" si="37"/>
        <v>302.64884554499997</v>
      </c>
      <c r="L111" s="17">
        <f t="shared" si="38"/>
        <v>80.706358811999991</v>
      </c>
      <c r="M111" s="25">
        <f t="shared" si="39"/>
        <v>60428.083414980931</v>
      </c>
      <c r="N111" s="1">
        <f t="shared" si="32"/>
        <v>4</v>
      </c>
    </row>
    <row r="112" spans="1:14" x14ac:dyDescent="0.25">
      <c r="A112" s="27">
        <v>5</v>
      </c>
      <c r="B112" s="18">
        <v>16757.64</v>
      </c>
      <c r="C112" s="18">
        <f t="shared" si="33"/>
        <v>34183.909835999999</v>
      </c>
      <c r="D112" s="17">
        <f t="shared" si="28"/>
        <v>360</v>
      </c>
      <c r="E112" s="17">
        <f t="shared" si="29"/>
        <v>34918.273835999993</v>
      </c>
      <c r="F112" s="17">
        <f t="shared" si="34"/>
        <v>3841.0101219599992</v>
      </c>
      <c r="G112" s="17">
        <f t="shared" si="35"/>
        <v>2971.5451034435991</v>
      </c>
      <c r="H112" s="17">
        <f t="shared" si="30"/>
        <v>727.50724422319627</v>
      </c>
      <c r="I112" s="17">
        <f t="shared" si="31"/>
        <v>1939.2067766099999</v>
      </c>
      <c r="J112" s="17">
        <f t="shared" si="36"/>
        <v>16570.399191517277</v>
      </c>
      <c r="K112" s="17">
        <f t="shared" si="37"/>
        <v>307.65518852399998</v>
      </c>
      <c r="L112" s="17">
        <f t="shared" si="38"/>
        <v>82.04138360639999</v>
      </c>
      <c r="M112" s="25">
        <f t="shared" si="39"/>
        <v>61357.638845884459</v>
      </c>
      <c r="N112" s="1">
        <f t="shared" si="32"/>
        <v>5</v>
      </c>
    </row>
    <row r="113" spans="1:14" x14ac:dyDescent="0.25">
      <c r="A113" s="27">
        <v>6</v>
      </c>
      <c r="B113" s="18">
        <v>17030.330000000002</v>
      </c>
      <c r="C113" s="18">
        <f t="shared" si="33"/>
        <v>34740.170167000004</v>
      </c>
      <c r="D113" s="17">
        <f t="shared" si="28"/>
        <v>360</v>
      </c>
      <c r="E113" s="17">
        <f t="shared" si="29"/>
        <v>35474.534166999998</v>
      </c>
      <c r="F113" s="17">
        <f t="shared" si="34"/>
        <v>3902.1987583699997</v>
      </c>
      <c r="G113" s="17">
        <f t="shared" si="35"/>
        <v>3018.8828576117003</v>
      </c>
      <c r="H113" s="17">
        <f t="shared" si="30"/>
        <v>727.50724422319627</v>
      </c>
      <c r="I113" s="17">
        <f t="shared" si="31"/>
        <v>1956.3581368158334</v>
      </c>
      <c r="J113" s="17">
        <f t="shared" si="36"/>
        <v>16824.239322563615</v>
      </c>
      <c r="K113" s="17">
        <f t="shared" si="37"/>
        <v>312.66153150299999</v>
      </c>
      <c r="L113" s="17">
        <f t="shared" si="38"/>
        <v>83.376408400800003</v>
      </c>
      <c r="M113" s="25">
        <f t="shared" si="39"/>
        <v>62299.758426488152</v>
      </c>
      <c r="N113" s="1">
        <f t="shared" si="32"/>
        <v>6</v>
      </c>
    </row>
    <row r="114" spans="1:14" x14ac:dyDescent="0.25">
      <c r="A114" s="27">
        <v>7</v>
      </c>
      <c r="B114" s="18">
        <v>17303.02</v>
      </c>
      <c r="C114" s="18">
        <f t="shared" si="33"/>
        <v>35296.430497999994</v>
      </c>
      <c r="D114" s="17">
        <f t="shared" si="28"/>
        <v>360</v>
      </c>
      <c r="E114" s="17">
        <f t="shared" si="29"/>
        <v>36030.794497999996</v>
      </c>
      <c r="F114" s="17">
        <f t="shared" si="34"/>
        <v>3963.3873947799993</v>
      </c>
      <c r="G114" s="17">
        <f t="shared" si="35"/>
        <v>3066.2206117798</v>
      </c>
      <c r="H114" s="17">
        <f t="shared" si="30"/>
        <v>727.50724422319627</v>
      </c>
      <c r="I114" s="17">
        <f t="shared" si="31"/>
        <v>1973.5094970216664</v>
      </c>
      <c r="J114" s="17">
        <f t="shared" si="36"/>
        <v>17078.079453609946</v>
      </c>
      <c r="K114" s="17">
        <f t="shared" si="37"/>
        <v>317.66787448199995</v>
      </c>
      <c r="L114" s="17">
        <f t="shared" si="38"/>
        <v>84.711433195199973</v>
      </c>
      <c r="M114" s="25">
        <f t="shared" si="39"/>
        <v>63241.878007091807</v>
      </c>
      <c r="N114" s="1">
        <f t="shared" si="32"/>
        <v>7</v>
      </c>
    </row>
    <row r="115" spans="1:14" x14ac:dyDescent="0.25">
      <c r="A115" s="28">
        <v>8</v>
      </c>
      <c r="B115" s="18">
        <v>17575.71</v>
      </c>
      <c r="C115" s="18">
        <f t="shared" si="33"/>
        <v>35852.690828999992</v>
      </c>
      <c r="D115" s="17">
        <f t="shared" si="28"/>
        <v>360</v>
      </c>
      <c r="E115" s="17">
        <f t="shared" si="29"/>
        <v>36587.054828999993</v>
      </c>
      <c r="F115" s="17">
        <f t="shared" si="34"/>
        <v>4024.5760311899994</v>
      </c>
      <c r="G115" s="17">
        <f t="shared" si="35"/>
        <v>3113.5583659478998</v>
      </c>
      <c r="H115" s="17">
        <f t="shared" si="30"/>
        <v>727.50724422319627</v>
      </c>
      <c r="I115" s="17">
        <f t="shared" si="31"/>
        <v>1990.6608572274999</v>
      </c>
      <c r="J115" s="17">
        <f t="shared" si="36"/>
        <v>17331.919584656276</v>
      </c>
      <c r="K115" s="17">
        <f t="shared" si="37"/>
        <v>322.6742174609999</v>
      </c>
      <c r="L115" s="17">
        <f t="shared" si="38"/>
        <v>86.046457989599972</v>
      </c>
      <c r="M115" s="25">
        <f t="shared" si="39"/>
        <v>64183.997587695463</v>
      </c>
      <c r="N115" s="1">
        <v>8</v>
      </c>
    </row>
    <row r="116" spans="1:14" x14ac:dyDescent="0.25">
      <c r="A116" s="106">
        <v>9</v>
      </c>
      <c r="B116" s="19">
        <v>17848.400000000001</v>
      </c>
      <c r="C116" s="18">
        <f t="shared" si="33"/>
        <v>36408.951159999997</v>
      </c>
      <c r="D116" s="17">
        <f t="shared" si="28"/>
        <v>360</v>
      </c>
      <c r="E116" s="17">
        <f t="shared" si="29"/>
        <v>37143.315159999998</v>
      </c>
      <c r="F116" s="17">
        <f t="shared" si="34"/>
        <v>4085.7646675999999</v>
      </c>
      <c r="G116" s="17">
        <f t="shared" si="35"/>
        <v>3160.896120116</v>
      </c>
      <c r="H116" s="17">
        <f t="shared" si="30"/>
        <v>727.50724422319627</v>
      </c>
      <c r="I116" s="17">
        <f t="shared" si="31"/>
        <v>2007.8122174333334</v>
      </c>
      <c r="J116" s="17">
        <f t="shared" si="36"/>
        <v>17585.759715702614</v>
      </c>
      <c r="K116" s="17">
        <f t="shared" si="37"/>
        <v>327.68056043999997</v>
      </c>
      <c r="L116" s="17">
        <f t="shared" si="38"/>
        <v>87.381482783999985</v>
      </c>
      <c r="M116" s="25">
        <f t="shared" si="39"/>
        <v>65126.117168299148</v>
      </c>
      <c r="N116" s="1">
        <f t="shared" ref="N116:N122" si="40">A116</f>
        <v>9</v>
      </c>
    </row>
    <row r="117" spans="1:14" x14ac:dyDescent="0.25">
      <c r="A117" s="28">
        <v>10</v>
      </c>
      <c r="B117" s="18">
        <v>18046.72</v>
      </c>
      <c r="C117" s="18">
        <f t="shared" si="33"/>
        <v>36813.504128</v>
      </c>
      <c r="D117" s="17">
        <f t="shared" si="28"/>
        <v>360</v>
      </c>
      <c r="E117" s="17">
        <f t="shared" si="29"/>
        <v>37547.868128000002</v>
      </c>
      <c r="F117" s="17">
        <f t="shared" si="34"/>
        <v>4130.2654940800003</v>
      </c>
      <c r="G117" s="17">
        <f t="shared" si="35"/>
        <v>3195.3235776928</v>
      </c>
      <c r="H117" s="17">
        <f t="shared" si="30"/>
        <v>727.50724422319627</v>
      </c>
      <c r="I117" s="17">
        <f t="shared" si="31"/>
        <v>2020.2859339466668</v>
      </c>
      <c r="J117" s="17">
        <f t="shared" si="36"/>
        <v>17770.370720099945</v>
      </c>
      <c r="K117" s="17">
        <f t="shared" si="37"/>
        <v>331.32153715199996</v>
      </c>
      <c r="L117" s="17">
        <f t="shared" si="38"/>
        <v>88.352409907199998</v>
      </c>
      <c r="M117" s="25">
        <f t="shared" si="39"/>
        <v>65811.295045101811</v>
      </c>
      <c r="N117" s="1">
        <f t="shared" si="40"/>
        <v>10</v>
      </c>
    </row>
    <row r="118" spans="1:14" x14ac:dyDescent="0.25">
      <c r="A118" s="27">
        <v>11</v>
      </c>
      <c r="B118" s="18">
        <v>18245.04</v>
      </c>
      <c r="C118" s="18">
        <f t="shared" si="33"/>
        <v>37218.057095999997</v>
      </c>
      <c r="D118" s="17">
        <f t="shared" si="28"/>
        <v>360</v>
      </c>
      <c r="E118" s="17">
        <f t="shared" si="29"/>
        <v>37952.421095999998</v>
      </c>
      <c r="F118" s="17">
        <f t="shared" si="34"/>
        <v>4174.7663205600002</v>
      </c>
      <c r="G118" s="17">
        <f t="shared" si="35"/>
        <v>3229.7510352696004</v>
      </c>
      <c r="H118" s="17">
        <f t="shared" si="30"/>
        <v>727.50724422319627</v>
      </c>
      <c r="I118" s="17">
        <f t="shared" si="31"/>
        <v>2032.7596504599999</v>
      </c>
      <c r="J118" s="17">
        <f t="shared" si="36"/>
        <v>17954.98172449728</v>
      </c>
      <c r="K118" s="17">
        <f t="shared" si="37"/>
        <v>334.96251386399996</v>
      </c>
      <c r="L118" s="17">
        <f t="shared" si="38"/>
        <v>89.323337030399983</v>
      </c>
      <c r="M118" s="25">
        <f t="shared" si="39"/>
        <v>66496.472921904468</v>
      </c>
      <c r="N118" s="1">
        <f t="shared" si="40"/>
        <v>11</v>
      </c>
    </row>
    <row r="119" spans="1:14" x14ac:dyDescent="0.25">
      <c r="A119" s="27">
        <v>12</v>
      </c>
      <c r="B119" s="18">
        <v>18988.73</v>
      </c>
      <c r="C119" s="18">
        <f t="shared" si="33"/>
        <v>38735.110326999995</v>
      </c>
      <c r="D119" s="17">
        <f t="shared" si="28"/>
        <v>0</v>
      </c>
      <c r="E119" s="17">
        <f t="shared" si="29"/>
        <v>38735.110326999995</v>
      </c>
      <c r="F119" s="17">
        <f t="shared" si="34"/>
        <v>4260.8621359699991</v>
      </c>
      <c r="G119" s="17">
        <f t="shared" si="35"/>
        <v>3296.3578888276993</v>
      </c>
      <c r="H119" s="17">
        <f t="shared" si="30"/>
        <v>727.50724422319627</v>
      </c>
      <c r="I119" s="17">
        <f t="shared" si="31"/>
        <v>2056.892568415833</v>
      </c>
      <c r="J119" s="17">
        <f t="shared" si="36"/>
        <v>18312.14891024361</v>
      </c>
      <c r="K119" s="17">
        <f t="shared" si="37"/>
        <v>348.61599294299992</v>
      </c>
      <c r="L119" s="17">
        <f t="shared" si="38"/>
        <v>92.96426478479998</v>
      </c>
      <c r="M119" s="25">
        <f t="shared" si="39"/>
        <v>67830.459332408122</v>
      </c>
      <c r="N119" s="1">
        <f t="shared" si="40"/>
        <v>12</v>
      </c>
    </row>
    <row r="120" spans="1:14" x14ac:dyDescent="0.25">
      <c r="A120" s="27">
        <v>13</v>
      </c>
      <c r="B120" s="18">
        <v>19125.080000000002</v>
      </c>
      <c r="C120" s="18">
        <f t="shared" si="33"/>
        <v>39013.250692000001</v>
      </c>
      <c r="D120" s="17">
        <f t="shared" si="28"/>
        <v>0</v>
      </c>
      <c r="E120" s="17">
        <f t="shared" si="29"/>
        <v>39013.250692000001</v>
      </c>
      <c r="F120" s="17">
        <f t="shared" si="34"/>
        <v>4291.4575761200003</v>
      </c>
      <c r="G120" s="17">
        <f t="shared" si="35"/>
        <v>3320.0276338892004</v>
      </c>
      <c r="H120" s="17">
        <f t="shared" si="30"/>
        <v>727.50724422319627</v>
      </c>
      <c r="I120" s="17">
        <f t="shared" si="31"/>
        <v>2065.4685630033337</v>
      </c>
      <c r="J120" s="17">
        <f t="shared" si="36"/>
        <v>18439.073630138617</v>
      </c>
      <c r="K120" s="17">
        <f t="shared" si="37"/>
        <v>351.11925622799998</v>
      </c>
      <c r="L120" s="17">
        <f t="shared" si="38"/>
        <v>93.631801660799994</v>
      </c>
      <c r="M120" s="25">
        <f t="shared" si="39"/>
        <v>68301.53639726316</v>
      </c>
      <c r="N120" s="1">
        <f t="shared" si="40"/>
        <v>13</v>
      </c>
    </row>
    <row r="121" spans="1:14" x14ac:dyDescent="0.25">
      <c r="A121" s="27">
        <v>14</v>
      </c>
      <c r="B121" s="18">
        <v>19261.43</v>
      </c>
      <c r="C121" s="18">
        <f t="shared" si="33"/>
        <v>39291.391057000001</v>
      </c>
      <c r="D121" s="17">
        <f t="shared" si="28"/>
        <v>0</v>
      </c>
      <c r="E121" s="17">
        <f t="shared" si="29"/>
        <v>39291.391057000001</v>
      </c>
      <c r="F121" s="17">
        <f t="shared" si="34"/>
        <v>4322.0530162699997</v>
      </c>
      <c r="G121" s="17">
        <f t="shared" si="35"/>
        <v>3343.6973789507006</v>
      </c>
      <c r="H121" s="17">
        <f t="shared" si="30"/>
        <v>727.50724422319627</v>
      </c>
      <c r="I121" s="17">
        <f t="shared" si="31"/>
        <v>2074.0445575908334</v>
      </c>
      <c r="J121" s="17">
        <f t="shared" si="36"/>
        <v>18565.998350033613</v>
      </c>
      <c r="K121" s="17">
        <f t="shared" si="37"/>
        <v>353.62251951299999</v>
      </c>
      <c r="L121" s="17">
        <f t="shared" si="38"/>
        <v>94.299338536799993</v>
      </c>
      <c r="M121" s="25">
        <f t="shared" si="39"/>
        <v>68772.613462118141</v>
      </c>
      <c r="N121" s="1">
        <f t="shared" si="40"/>
        <v>14</v>
      </c>
    </row>
    <row r="122" spans="1:14" x14ac:dyDescent="0.25">
      <c r="A122" s="27">
        <v>15</v>
      </c>
      <c r="B122" s="18">
        <v>19397.78</v>
      </c>
      <c r="C122" s="18">
        <f t="shared" si="33"/>
        <v>39569.531421999993</v>
      </c>
      <c r="D122" s="17">
        <f t="shared" si="28"/>
        <v>0</v>
      </c>
      <c r="E122" s="17">
        <f t="shared" si="29"/>
        <v>39569.531421999993</v>
      </c>
      <c r="F122" s="17">
        <f t="shared" si="34"/>
        <v>4352.6484564199991</v>
      </c>
      <c r="G122" s="17">
        <f t="shared" si="35"/>
        <v>3367.3671240121998</v>
      </c>
      <c r="H122" s="17">
        <f t="shared" si="30"/>
        <v>727.50724422319627</v>
      </c>
      <c r="I122" s="17">
        <f t="shared" si="31"/>
        <v>2082.6205521783331</v>
      </c>
      <c r="J122" s="17">
        <f t="shared" si="36"/>
        <v>18692.923069928609</v>
      </c>
      <c r="K122" s="17">
        <f t="shared" si="37"/>
        <v>356.12578279799993</v>
      </c>
      <c r="L122" s="17">
        <f t="shared" si="38"/>
        <v>94.966875412799979</v>
      </c>
      <c r="M122" s="25">
        <f t="shared" si="39"/>
        <v>69243.690526973136</v>
      </c>
      <c r="N122" s="1">
        <f t="shared" si="40"/>
        <v>15</v>
      </c>
    </row>
    <row r="123" spans="1:14" x14ac:dyDescent="0.25">
      <c r="A123" s="28">
        <v>16</v>
      </c>
      <c r="B123" s="18">
        <v>19534.13</v>
      </c>
      <c r="C123" s="18">
        <f t="shared" si="33"/>
        <v>39847.671786999999</v>
      </c>
      <c r="D123" s="17">
        <f t="shared" si="28"/>
        <v>0</v>
      </c>
      <c r="E123" s="17">
        <f t="shared" si="29"/>
        <v>39847.671786999999</v>
      </c>
      <c r="F123" s="17">
        <f t="shared" si="34"/>
        <v>4383.2438965700003</v>
      </c>
      <c r="G123" s="17">
        <f t="shared" si="35"/>
        <v>3391.0368690737</v>
      </c>
      <c r="H123" s="17">
        <f t="shared" si="30"/>
        <v>727.50724422319627</v>
      </c>
      <c r="I123" s="17">
        <f t="shared" si="31"/>
        <v>2091.1965467658333</v>
      </c>
      <c r="J123" s="17">
        <f t="shared" si="36"/>
        <v>18819.847789823612</v>
      </c>
      <c r="K123" s="17">
        <f t="shared" si="37"/>
        <v>358.62904608299999</v>
      </c>
      <c r="L123" s="17">
        <f t="shared" si="38"/>
        <v>95.634412288799993</v>
      </c>
      <c r="M123" s="25">
        <f t="shared" si="39"/>
        <v>69714.767591828146</v>
      </c>
      <c r="N123" s="1">
        <v>16</v>
      </c>
    </row>
    <row r="124" spans="1:14" x14ac:dyDescent="0.25">
      <c r="A124" s="106">
        <v>17</v>
      </c>
      <c r="B124" s="107">
        <v>19670.48</v>
      </c>
      <c r="C124" s="18">
        <f t="shared" si="33"/>
        <v>40125.812151999999</v>
      </c>
      <c r="D124" s="17">
        <f t="shared" si="28"/>
        <v>0</v>
      </c>
      <c r="E124" s="17">
        <f t="shared" si="29"/>
        <v>40125.812151999999</v>
      </c>
      <c r="F124" s="17">
        <f t="shared" si="34"/>
        <v>4413.8393367199997</v>
      </c>
      <c r="G124" s="17">
        <f t="shared" si="35"/>
        <v>3414.7066141351997</v>
      </c>
      <c r="H124" s="17">
        <f t="shared" si="30"/>
        <v>727.50724422319627</v>
      </c>
      <c r="I124" s="17">
        <f t="shared" si="31"/>
        <v>2099.7725413533335</v>
      </c>
      <c r="J124" s="17">
        <f t="shared" si="36"/>
        <v>18946.772509718612</v>
      </c>
      <c r="K124" s="17">
        <f t="shared" si="37"/>
        <v>361.13230936799994</v>
      </c>
      <c r="L124" s="17">
        <f t="shared" si="38"/>
        <v>96.301949164799993</v>
      </c>
      <c r="M124" s="25">
        <f t="shared" si="39"/>
        <v>70185.844656683126</v>
      </c>
      <c r="N124" s="1">
        <f t="shared" ref="N124:N142" si="41">A124</f>
        <v>17</v>
      </c>
    </row>
    <row r="125" spans="1:14" x14ac:dyDescent="0.25">
      <c r="A125" s="27">
        <v>18</v>
      </c>
      <c r="B125" s="18">
        <v>19806.830000000002</v>
      </c>
      <c r="C125" s="18">
        <f t="shared" si="33"/>
        <v>40403.952516999998</v>
      </c>
      <c r="D125" s="17">
        <f t="shared" si="28"/>
        <v>0</v>
      </c>
      <c r="E125" s="17">
        <f t="shared" si="29"/>
        <v>40403.952516999998</v>
      </c>
      <c r="F125" s="17">
        <f t="shared" si="34"/>
        <v>4444.43477687</v>
      </c>
      <c r="G125" s="17">
        <f t="shared" si="35"/>
        <v>3438.3763591966999</v>
      </c>
      <c r="H125" s="17">
        <f t="shared" si="30"/>
        <v>727.50724422319627</v>
      </c>
      <c r="I125" s="17">
        <f t="shared" si="31"/>
        <v>2108.3485359408332</v>
      </c>
      <c r="J125" s="17">
        <f t="shared" si="36"/>
        <v>19073.697229613615</v>
      </c>
      <c r="K125" s="17">
        <f t="shared" si="37"/>
        <v>363.63557265299994</v>
      </c>
      <c r="L125" s="17">
        <f t="shared" si="38"/>
        <v>96.969486040799993</v>
      </c>
      <c r="M125" s="25">
        <f t="shared" si="39"/>
        <v>70656.921721538165</v>
      </c>
      <c r="N125" s="1">
        <f t="shared" si="41"/>
        <v>18</v>
      </c>
    </row>
    <row r="126" spans="1:14" x14ac:dyDescent="0.25">
      <c r="A126" s="27">
        <v>19</v>
      </c>
      <c r="B126" s="18">
        <v>19943.18</v>
      </c>
      <c r="C126" s="18">
        <f t="shared" si="33"/>
        <v>40682.092881999997</v>
      </c>
      <c r="D126" s="17">
        <f t="shared" si="28"/>
        <v>0</v>
      </c>
      <c r="E126" s="17">
        <f t="shared" si="29"/>
        <v>40682.092881999997</v>
      </c>
      <c r="F126" s="17">
        <f t="shared" si="34"/>
        <v>4475.0302170199993</v>
      </c>
      <c r="G126" s="17">
        <f t="shared" si="35"/>
        <v>3462.0461042582001</v>
      </c>
      <c r="H126" s="17">
        <f t="shared" si="30"/>
        <v>727.50724422319627</v>
      </c>
      <c r="I126" s="17">
        <f t="shared" si="31"/>
        <v>2116.924530528333</v>
      </c>
      <c r="J126" s="17">
        <f t="shared" si="36"/>
        <v>19200.621949508612</v>
      </c>
      <c r="K126" s="17">
        <f t="shared" si="37"/>
        <v>366.13883593799994</v>
      </c>
      <c r="L126" s="17">
        <f t="shared" si="38"/>
        <v>97.637022916799978</v>
      </c>
      <c r="M126" s="25">
        <f t="shared" si="39"/>
        <v>71127.998786393146</v>
      </c>
      <c r="N126" s="1">
        <f t="shared" si="41"/>
        <v>19</v>
      </c>
    </row>
    <row r="127" spans="1:14" x14ac:dyDescent="0.25">
      <c r="A127" s="27">
        <v>20</v>
      </c>
      <c r="B127" s="18">
        <v>20079.53</v>
      </c>
      <c r="C127" s="18">
        <f t="shared" si="33"/>
        <v>40960.233246999996</v>
      </c>
      <c r="D127" s="17">
        <f t="shared" si="28"/>
        <v>0</v>
      </c>
      <c r="E127" s="17">
        <f t="shared" si="29"/>
        <v>40960.233246999996</v>
      </c>
      <c r="F127" s="17">
        <f t="shared" si="34"/>
        <v>4505.6256571699996</v>
      </c>
      <c r="G127" s="17">
        <f t="shared" si="35"/>
        <v>3485.7158493196998</v>
      </c>
      <c r="H127" s="17">
        <f t="shared" si="30"/>
        <v>727.50724422319627</v>
      </c>
      <c r="I127" s="17">
        <f t="shared" si="31"/>
        <v>2125.5005251158332</v>
      </c>
      <c r="J127" s="17">
        <f t="shared" si="36"/>
        <v>19327.546669403611</v>
      </c>
      <c r="K127" s="17">
        <f t="shared" si="37"/>
        <v>368.64209922299995</v>
      </c>
      <c r="L127" s="17">
        <f t="shared" si="38"/>
        <v>98.304559792799978</v>
      </c>
      <c r="M127" s="25">
        <f t="shared" si="39"/>
        <v>71599.075851248141</v>
      </c>
      <c r="N127" s="1">
        <f t="shared" si="41"/>
        <v>20</v>
      </c>
    </row>
    <row r="128" spans="1:14" x14ac:dyDescent="0.25">
      <c r="A128" s="27">
        <v>21</v>
      </c>
      <c r="B128" s="18">
        <v>20339.82</v>
      </c>
      <c r="C128" s="18">
        <f t="shared" si="33"/>
        <v>41491.198817999997</v>
      </c>
      <c r="D128" s="17">
        <f t="shared" si="28"/>
        <v>0</v>
      </c>
      <c r="E128" s="17">
        <f t="shared" si="29"/>
        <v>41491.198817999997</v>
      </c>
      <c r="F128" s="17">
        <f t="shared" si="34"/>
        <v>4564.03186998</v>
      </c>
      <c r="G128" s="17">
        <f t="shared" si="35"/>
        <v>3530.9010194117996</v>
      </c>
      <c r="H128" s="17">
        <f t="shared" si="30"/>
        <v>727.50724422319627</v>
      </c>
      <c r="I128" s="17">
        <f t="shared" si="31"/>
        <v>2141.8719635550001</v>
      </c>
      <c r="J128" s="17">
        <f t="shared" si="36"/>
        <v>19569.843958303278</v>
      </c>
      <c r="K128" s="17">
        <f t="shared" si="37"/>
        <v>373.42078936199994</v>
      </c>
      <c r="L128" s="17">
        <f t="shared" si="38"/>
        <v>99.578877163199991</v>
      </c>
      <c r="M128" s="25">
        <f t="shared" si="39"/>
        <v>72498.354539998487</v>
      </c>
      <c r="N128" s="1">
        <f t="shared" si="41"/>
        <v>21</v>
      </c>
    </row>
    <row r="129" spans="1:14" x14ac:dyDescent="0.25">
      <c r="A129" s="27">
        <v>22</v>
      </c>
      <c r="B129" s="18">
        <v>20600.11</v>
      </c>
      <c r="C129" s="18">
        <f t="shared" si="33"/>
        <v>42022.164388999998</v>
      </c>
      <c r="D129" s="17">
        <f t="shared" si="28"/>
        <v>0</v>
      </c>
      <c r="E129" s="17">
        <f t="shared" si="29"/>
        <v>42022.164388999998</v>
      </c>
      <c r="F129" s="17">
        <f t="shared" si="34"/>
        <v>4622.4380827899995</v>
      </c>
      <c r="G129" s="17">
        <f t="shared" si="35"/>
        <v>3576.0861895039002</v>
      </c>
      <c r="H129" s="17">
        <f t="shared" si="30"/>
        <v>727.50724422319627</v>
      </c>
      <c r="I129" s="17">
        <f t="shared" si="31"/>
        <v>2158.2434019941666</v>
      </c>
      <c r="J129" s="17">
        <f t="shared" si="36"/>
        <v>19812.141247202948</v>
      </c>
      <c r="K129" s="17">
        <f t="shared" si="37"/>
        <v>378.19947950099993</v>
      </c>
      <c r="L129" s="17">
        <f t="shared" si="38"/>
        <v>100.85319453359999</v>
      </c>
      <c r="M129" s="25">
        <f t="shared" si="39"/>
        <v>73397.633228748804</v>
      </c>
      <c r="N129" s="1">
        <f t="shared" si="41"/>
        <v>22</v>
      </c>
    </row>
    <row r="130" spans="1:14" x14ac:dyDescent="0.25">
      <c r="A130" s="27">
        <v>23</v>
      </c>
      <c r="B130" s="18">
        <v>20860.400000000001</v>
      </c>
      <c r="C130" s="18">
        <f t="shared" si="33"/>
        <v>42553.129959999998</v>
      </c>
      <c r="D130" s="17">
        <f t="shared" si="28"/>
        <v>0</v>
      </c>
      <c r="E130" s="17">
        <f t="shared" si="29"/>
        <v>42553.129959999998</v>
      </c>
      <c r="F130" s="17">
        <f t="shared" si="34"/>
        <v>4680.8442955999999</v>
      </c>
      <c r="G130" s="17">
        <f t="shared" si="35"/>
        <v>3621.2713595959999</v>
      </c>
      <c r="H130" s="17">
        <f t="shared" si="30"/>
        <v>727.50724422319627</v>
      </c>
      <c r="I130" s="17">
        <f t="shared" si="31"/>
        <v>2174.6148404333335</v>
      </c>
      <c r="J130" s="17">
        <f t="shared" si="36"/>
        <v>20054.438536102614</v>
      </c>
      <c r="K130" s="17">
        <f t="shared" si="37"/>
        <v>382.97816963999998</v>
      </c>
      <c r="L130" s="17">
        <f t="shared" si="38"/>
        <v>102.12751190399999</v>
      </c>
      <c r="M130" s="25">
        <f t="shared" si="39"/>
        <v>74296.91191749915</v>
      </c>
      <c r="N130" s="1">
        <f t="shared" si="41"/>
        <v>23</v>
      </c>
    </row>
    <row r="131" spans="1:14" x14ac:dyDescent="0.25">
      <c r="A131" s="27">
        <v>24</v>
      </c>
      <c r="B131" s="18">
        <v>21108.3</v>
      </c>
      <c r="C131" s="18">
        <f t="shared" si="33"/>
        <v>43058.821169999996</v>
      </c>
      <c r="D131" s="17">
        <f t="shared" si="28"/>
        <v>0</v>
      </c>
      <c r="E131" s="17">
        <f t="shared" si="29"/>
        <v>43058.821169999996</v>
      </c>
      <c r="F131" s="17">
        <f t="shared" si="34"/>
        <v>4736.4703286999993</v>
      </c>
      <c r="G131" s="17">
        <f t="shared" si="35"/>
        <v>3664.3056815669997</v>
      </c>
      <c r="H131" s="17">
        <f t="shared" si="30"/>
        <v>727.50724422319627</v>
      </c>
      <c r="I131" s="17">
        <f t="shared" si="31"/>
        <v>2190.2069860749998</v>
      </c>
      <c r="J131" s="17">
        <f t="shared" si="36"/>
        <v>20285.202291599278</v>
      </c>
      <c r="K131" s="17">
        <f t="shared" si="37"/>
        <v>387.52939052999994</v>
      </c>
      <c r="L131" s="17">
        <f t="shared" si="38"/>
        <v>103.34117080799999</v>
      </c>
      <c r="M131" s="25">
        <f t="shared" si="39"/>
        <v>75153.384263502463</v>
      </c>
      <c r="N131" s="1">
        <f t="shared" si="41"/>
        <v>24</v>
      </c>
    </row>
    <row r="132" spans="1:14" x14ac:dyDescent="0.25">
      <c r="A132" s="123">
        <v>25</v>
      </c>
      <c r="B132" s="18">
        <v>21356.2</v>
      </c>
      <c r="C132" s="18">
        <f t="shared" si="33"/>
        <v>43564.51238</v>
      </c>
      <c r="D132" s="17">
        <f t="shared" si="28"/>
        <v>0</v>
      </c>
      <c r="E132" s="17">
        <f t="shared" si="29"/>
        <v>43564.51238</v>
      </c>
      <c r="F132" s="17">
        <f t="shared" si="34"/>
        <v>4792.0963617999996</v>
      </c>
      <c r="G132" s="17">
        <f t="shared" si="35"/>
        <v>3707.3400035380005</v>
      </c>
      <c r="H132" s="17">
        <f t="shared" si="30"/>
        <v>727.50724422319627</v>
      </c>
      <c r="I132" s="17">
        <f t="shared" si="31"/>
        <v>2205.799131716667</v>
      </c>
      <c r="J132" s="17">
        <f t="shared" si="36"/>
        <v>20515.96604709595</v>
      </c>
      <c r="K132" s="17">
        <f t="shared" si="37"/>
        <v>392.08061141999997</v>
      </c>
      <c r="L132" s="17">
        <f t="shared" si="38"/>
        <v>104.55482971199999</v>
      </c>
      <c r="M132" s="25">
        <f t="shared" si="39"/>
        <v>76009.85660950582</v>
      </c>
      <c r="N132" s="1">
        <f t="shared" si="41"/>
        <v>25</v>
      </c>
    </row>
    <row r="133" spans="1:14" x14ac:dyDescent="0.25">
      <c r="A133" s="26">
        <v>26</v>
      </c>
      <c r="B133" s="18">
        <v>21356.2</v>
      </c>
      <c r="C133" s="18">
        <f t="shared" si="33"/>
        <v>43564.51238</v>
      </c>
      <c r="D133" s="17">
        <f t="shared" si="28"/>
        <v>0</v>
      </c>
      <c r="E133" s="17">
        <f t="shared" si="29"/>
        <v>43564.51238</v>
      </c>
      <c r="F133" s="17">
        <f t="shared" si="34"/>
        <v>4792.0963617999996</v>
      </c>
      <c r="G133" s="17">
        <f t="shared" si="35"/>
        <v>3707.3400035380005</v>
      </c>
      <c r="H133" s="17">
        <f t="shared" si="30"/>
        <v>727.50724422319627</v>
      </c>
      <c r="I133" s="17">
        <f t="shared" si="31"/>
        <v>2205.799131716667</v>
      </c>
      <c r="J133" s="17">
        <f t="shared" si="36"/>
        <v>20515.96604709595</v>
      </c>
      <c r="K133" s="17">
        <f t="shared" si="37"/>
        <v>392.08061141999997</v>
      </c>
      <c r="L133" s="17">
        <f t="shared" si="38"/>
        <v>104.55482971199999</v>
      </c>
      <c r="M133" s="25">
        <f t="shared" si="39"/>
        <v>76009.85660950582</v>
      </c>
      <c r="N133" s="1">
        <f t="shared" si="41"/>
        <v>26</v>
      </c>
    </row>
    <row r="134" spans="1:14" x14ac:dyDescent="0.25">
      <c r="A134" s="27">
        <v>27</v>
      </c>
      <c r="B134" s="18">
        <v>21356.2</v>
      </c>
      <c r="C134" s="18">
        <f t="shared" si="33"/>
        <v>43564.51238</v>
      </c>
      <c r="D134" s="17">
        <f t="shared" si="28"/>
        <v>0</v>
      </c>
      <c r="E134" s="17">
        <f t="shared" si="29"/>
        <v>43564.51238</v>
      </c>
      <c r="F134" s="17">
        <f t="shared" si="34"/>
        <v>4792.0963617999996</v>
      </c>
      <c r="G134" s="17">
        <f t="shared" si="35"/>
        <v>3707.3400035380005</v>
      </c>
      <c r="H134" s="17">
        <f t="shared" si="30"/>
        <v>727.50724422319627</v>
      </c>
      <c r="I134" s="17">
        <f t="shared" si="31"/>
        <v>2205.799131716667</v>
      </c>
      <c r="J134" s="17">
        <f t="shared" si="36"/>
        <v>20515.96604709595</v>
      </c>
      <c r="K134" s="17">
        <f t="shared" si="37"/>
        <v>392.08061141999997</v>
      </c>
      <c r="L134" s="17">
        <f t="shared" si="38"/>
        <v>104.55482971199999</v>
      </c>
      <c r="M134" s="25">
        <f t="shared" si="39"/>
        <v>76009.85660950582</v>
      </c>
      <c r="N134" s="1">
        <f t="shared" si="41"/>
        <v>27</v>
      </c>
    </row>
    <row r="135" spans="1:14" x14ac:dyDescent="0.25">
      <c r="A135" s="26">
        <v>28</v>
      </c>
      <c r="B135" s="18">
        <v>21356.2</v>
      </c>
      <c r="C135" s="18">
        <f t="shared" si="33"/>
        <v>43564.51238</v>
      </c>
      <c r="D135" s="17">
        <f t="shared" si="28"/>
        <v>0</v>
      </c>
      <c r="E135" s="17">
        <f t="shared" si="29"/>
        <v>43564.51238</v>
      </c>
      <c r="F135" s="17">
        <f t="shared" si="34"/>
        <v>4792.0963617999996</v>
      </c>
      <c r="G135" s="17">
        <f t="shared" si="35"/>
        <v>3707.3400035380005</v>
      </c>
      <c r="H135" s="17">
        <f t="shared" si="30"/>
        <v>727.50724422319627</v>
      </c>
      <c r="I135" s="17">
        <f t="shared" si="31"/>
        <v>2205.799131716667</v>
      </c>
      <c r="J135" s="17">
        <f t="shared" si="36"/>
        <v>20515.96604709595</v>
      </c>
      <c r="K135" s="17">
        <f t="shared" si="37"/>
        <v>392.08061141999997</v>
      </c>
      <c r="L135" s="17">
        <f t="shared" si="38"/>
        <v>104.55482971199999</v>
      </c>
      <c r="M135" s="25">
        <f t="shared" si="39"/>
        <v>76009.85660950582</v>
      </c>
      <c r="N135" s="1">
        <f t="shared" si="41"/>
        <v>28</v>
      </c>
    </row>
    <row r="136" spans="1:14" x14ac:dyDescent="0.25">
      <c r="A136" s="27">
        <v>29</v>
      </c>
      <c r="B136" s="18">
        <v>21356.2</v>
      </c>
      <c r="C136" s="18">
        <f t="shared" si="33"/>
        <v>43564.51238</v>
      </c>
      <c r="D136" s="17">
        <f t="shared" si="28"/>
        <v>0</v>
      </c>
      <c r="E136" s="17">
        <f t="shared" si="29"/>
        <v>43564.51238</v>
      </c>
      <c r="F136" s="17">
        <f t="shared" si="34"/>
        <v>4792.0963617999996</v>
      </c>
      <c r="G136" s="17">
        <f t="shared" si="35"/>
        <v>3707.3400035380005</v>
      </c>
      <c r="H136" s="17">
        <f t="shared" si="30"/>
        <v>727.50724422319627</v>
      </c>
      <c r="I136" s="17">
        <f t="shared" si="31"/>
        <v>2205.799131716667</v>
      </c>
      <c r="J136" s="17">
        <f t="shared" si="36"/>
        <v>20515.96604709595</v>
      </c>
      <c r="K136" s="17">
        <f t="shared" si="37"/>
        <v>392.08061141999997</v>
      </c>
      <c r="L136" s="17">
        <f t="shared" si="38"/>
        <v>104.55482971199999</v>
      </c>
      <c r="M136" s="25">
        <f t="shared" si="39"/>
        <v>76009.85660950582</v>
      </c>
      <c r="N136" s="1">
        <f t="shared" si="41"/>
        <v>29</v>
      </c>
    </row>
    <row r="137" spans="1:14" x14ac:dyDescent="0.25">
      <c r="A137" s="26">
        <v>30</v>
      </c>
      <c r="B137" s="18">
        <v>21356.2</v>
      </c>
      <c r="C137" s="18">
        <f t="shared" si="33"/>
        <v>43564.51238</v>
      </c>
      <c r="D137" s="17">
        <f t="shared" si="28"/>
        <v>0</v>
      </c>
      <c r="E137" s="17">
        <f t="shared" si="29"/>
        <v>43564.51238</v>
      </c>
      <c r="F137" s="17">
        <f t="shared" si="34"/>
        <v>4792.0963617999996</v>
      </c>
      <c r="G137" s="17">
        <f t="shared" si="35"/>
        <v>3707.3400035380005</v>
      </c>
      <c r="H137" s="17">
        <f t="shared" si="30"/>
        <v>727.50724422319627</v>
      </c>
      <c r="I137" s="17">
        <f t="shared" si="31"/>
        <v>2205.799131716667</v>
      </c>
      <c r="J137" s="17">
        <f t="shared" si="36"/>
        <v>20515.96604709595</v>
      </c>
      <c r="K137" s="17">
        <f t="shared" si="37"/>
        <v>392.08061141999997</v>
      </c>
      <c r="L137" s="17">
        <f t="shared" si="38"/>
        <v>104.55482971199999</v>
      </c>
      <c r="M137" s="25">
        <f t="shared" si="39"/>
        <v>76009.85660950582</v>
      </c>
      <c r="N137" s="1">
        <f t="shared" si="41"/>
        <v>30</v>
      </c>
    </row>
    <row r="138" spans="1:14" x14ac:dyDescent="0.25">
      <c r="A138" s="27">
        <v>31</v>
      </c>
      <c r="B138" s="18">
        <v>21356.2</v>
      </c>
      <c r="C138" s="18">
        <f t="shared" si="33"/>
        <v>43564.51238</v>
      </c>
      <c r="D138" s="17">
        <f t="shared" si="28"/>
        <v>0</v>
      </c>
      <c r="E138" s="17">
        <f t="shared" si="29"/>
        <v>43564.51238</v>
      </c>
      <c r="F138" s="17">
        <f t="shared" si="34"/>
        <v>4792.0963617999996</v>
      </c>
      <c r="G138" s="17">
        <f t="shared" si="35"/>
        <v>3707.3400035380005</v>
      </c>
      <c r="H138" s="17">
        <f t="shared" si="30"/>
        <v>727.50724422319627</v>
      </c>
      <c r="I138" s="17">
        <f t="shared" si="31"/>
        <v>2205.799131716667</v>
      </c>
      <c r="J138" s="17">
        <f t="shared" si="36"/>
        <v>20515.96604709595</v>
      </c>
      <c r="K138" s="17">
        <f t="shared" si="37"/>
        <v>392.08061141999997</v>
      </c>
      <c r="L138" s="17">
        <f t="shared" si="38"/>
        <v>104.55482971199999</v>
      </c>
      <c r="M138" s="25">
        <f t="shared" si="39"/>
        <v>76009.85660950582</v>
      </c>
      <c r="N138" s="1">
        <f t="shared" si="41"/>
        <v>31</v>
      </c>
    </row>
    <row r="139" spans="1:14" x14ac:dyDescent="0.25">
      <c r="A139" s="26">
        <v>32</v>
      </c>
      <c r="B139" s="18">
        <v>21356.2</v>
      </c>
      <c r="C139" s="18">
        <f t="shared" si="33"/>
        <v>43564.51238</v>
      </c>
      <c r="D139" s="17">
        <f t="shared" si="28"/>
        <v>0</v>
      </c>
      <c r="E139" s="17">
        <f t="shared" si="29"/>
        <v>43564.51238</v>
      </c>
      <c r="F139" s="17">
        <f t="shared" si="34"/>
        <v>4792.0963617999996</v>
      </c>
      <c r="G139" s="17">
        <f t="shared" si="35"/>
        <v>3707.3400035380005</v>
      </c>
      <c r="H139" s="17">
        <f t="shared" si="30"/>
        <v>727.50724422319627</v>
      </c>
      <c r="I139" s="17">
        <f t="shared" si="31"/>
        <v>2205.799131716667</v>
      </c>
      <c r="J139" s="17">
        <f t="shared" si="36"/>
        <v>20515.96604709595</v>
      </c>
      <c r="K139" s="17">
        <f t="shared" si="37"/>
        <v>392.08061141999997</v>
      </c>
      <c r="L139" s="17">
        <f t="shared" si="38"/>
        <v>104.55482971199999</v>
      </c>
      <c r="M139" s="25">
        <f t="shared" si="39"/>
        <v>76009.85660950582</v>
      </c>
      <c r="N139" s="1">
        <f t="shared" si="41"/>
        <v>32</v>
      </c>
    </row>
    <row r="140" spans="1:14" x14ac:dyDescent="0.25">
      <c r="A140" s="27">
        <v>33</v>
      </c>
      <c r="B140" s="18">
        <v>21356.2</v>
      </c>
      <c r="C140" s="18">
        <f t="shared" si="33"/>
        <v>43564.51238</v>
      </c>
      <c r="D140" s="17">
        <f t="shared" si="28"/>
        <v>0</v>
      </c>
      <c r="E140" s="17">
        <f t="shared" si="29"/>
        <v>43564.51238</v>
      </c>
      <c r="F140" s="17">
        <f t="shared" si="34"/>
        <v>4792.0963617999996</v>
      </c>
      <c r="G140" s="17">
        <f t="shared" si="35"/>
        <v>3707.3400035380005</v>
      </c>
      <c r="H140" s="17">
        <f t="shared" si="30"/>
        <v>727.50724422319627</v>
      </c>
      <c r="I140" s="17">
        <f t="shared" si="31"/>
        <v>2205.799131716667</v>
      </c>
      <c r="J140" s="17">
        <f t="shared" si="36"/>
        <v>20515.96604709595</v>
      </c>
      <c r="K140" s="17">
        <f t="shared" si="37"/>
        <v>392.08061141999997</v>
      </c>
      <c r="L140" s="17">
        <f t="shared" si="38"/>
        <v>104.55482971199999</v>
      </c>
      <c r="M140" s="25">
        <f t="shared" si="39"/>
        <v>76009.85660950582</v>
      </c>
      <c r="N140" s="1">
        <f t="shared" si="41"/>
        <v>33</v>
      </c>
    </row>
    <row r="141" spans="1:14" x14ac:dyDescent="0.25">
      <c r="A141" s="26">
        <v>34</v>
      </c>
      <c r="B141" s="18">
        <v>21356.2</v>
      </c>
      <c r="C141" s="18">
        <f t="shared" si="33"/>
        <v>43564.51238</v>
      </c>
      <c r="D141" s="17">
        <f t="shared" si="28"/>
        <v>0</v>
      </c>
      <c r="E141" s="17">
        <f t="shared" si="29"/>
        <v>43564.51238</v>
      </c>
      <c r="F141" s="17">
        <f t="shared" si="34"/>
        <v>4792.0963617999996</v>
      </c>
      <c r="G141" s="17">
        <f t="shared" si="35"/>
        <v>3707.3400035380005</v>
      </c>
      <c r="H141" s="17">
        <f t="shared" si="30"/>
        <v>727.50724422319627</v>
      </c>
      <c r="I141" s="17">
        <f t="shared" si="31"/>
        <v>2205.799131716667</v>
      </c>
      <c r="J141" s="17">
        <f t="shared" si="36"/>
        <v>20515.96604709595</v>
      </c>
      <c r="K141" s="17">
        <f t="shared" si="37"/>
        <v>392.08061141999997</v>
      </c>
      <c r="L141" s="17">
        <f t="shared" si="38"/>
        <v>104.55482971199999</v>
      </c>
      <c r="M141" s="25">
        <f t="shared" si="39"/>
        <v>76009.85660950582</v>
      </c>
      <c r="N141" s="1">
        <f t="shared" si="41"/>
        <v>34</v>
      </c>
    </row>
    <row r="142" spans="1:14" x14ac:dyDescent="0.25">
      <c r="A142" s="27">
        <v>35</v>
      </c>
      <c r="B142" s="18">
        <v>21356.2</v>
      </c>
      <c r="C142" s="18">
        <f t="shared" si="33"/>
        <v>43564.51238</v>
      </c>
      <c r="D142" s="17">
        <f t="shared" si="28"/>
        <v>0</v>
      </c>
      <c r="E142" s="17">
        <f t="shared" si="29"/>
        <v>43564.51238</v>
      </c>
      <c r="F142" s="17">
        <f t="shared" si="34"/>
        <v>4792.0963617999996</v>
      </c>
      <c r="G142" s="17">
        <f t="shared" si="35"/>
        <v>3707.3400035380005</v>
      </c>
      <c r="H142" s="17">
        <f t="shared" si="30"/>
        <v>727.50724422319627</v>
      </c>
      <c r="I142" s="17">
        <f t="shared" si="31"/>
        <v>2205.799131716667</v>
      </c>
      <c r="J142" s="17">
        <f t="shared" si="36"/>
        <v>20515.96604709595</v>
      </c>
      <c r="K142" s="17">
        <f t="shared" si="37"/>
        <v>392.08061141999997</v>
      </c>
      <c r="L142" s="17">
        <f t="shared" si="38"/>
        <v>104.55482971199999</v>
      </c>
      <c r="M142" s="25">
        <f t="shared" si="39"/>
        <v>76009.85660950582</v>
      </c>
      <c r="N142" s="1">
        <f t="shared" si="41"/>
        <v>35</v>
      </c>
    </row>
    <row r="143" spans="1:14" x14ac:dyDescent="0.25">
      <c r="A143" s="40"/>
      <c r="B143" s="18"/>
      <c r="C143" s="18"/>
      <c r="D143" s="17"/>
      <c r="E143" s="17"/>
      <c r="F143" s="17"/>
      <c r="G143" s="17"/>
      <c r="H143" s="17"/>
      <c r="I143" s="17"/>
      <c r="J143" s="17"/>
      <c r="K143" s="17"/>
      <c r="L143" s="17"/>
      <c r="M143" s="25"/>
    </row>
    <row r="144" spans="1:14" x14ac:dyDescent="0.25">
      <c r="A144" s="40"/>
      <c r="B144" s="18"/>
      <c r="C144" s="18"/>
      <c r="D144" s="17"/>
      <c r="E144" s="17"/>
      <c r="F144" s="17"/>
      <c r="G144" s="17"/>
      <c r="H144" s="17"/>
      <c r="I144" s="17"/>
      <c r="J144" s="17"/>
      <c r="K144" s="17"/>
      <c r="L144" s="17"/>
      <c r="M144" s="25"/>
    </row>
    <row r="145" spans="1:14" x14ac:dyDescent="0.25">
      <c r="B145" s="121" t="s">
        <v>151</v>
      </c>
      <c r="C145" s="121" t="s">
        <v>151</v>
      </c>
      <c r="D145" s="2" t="s">
        <v>0</v>
      </c>
      <c r="E145" s="2" t="s">
        <v>91</v>
      </c>
      <c r="F145" s="2" t="s">
        <v>19</v>
      </c>
      <c r="G145" s="2" t="s">
        <v>14</v>
      </c>
      <c r="H145" s="2" t="s">
        <v>3</v>
      </c>
      <c r="I145" s="3" t="s">
        <v>34</v>
      </c>
      <c r="J145" s="2" t="s">
        <v>1</v>
      </c>
      <c r="K145" s="2" t="s">
        <v>2</v>
      </c>
      <c r="L145" s="2" t="s">
        <v>10</v>
      </c>
      <c r="M145" s="2" t="s">
        <v>4</v>
      </c>
    </row>
    <row r="146" spans="1:14" x14ac:dyDescent="0.25">
      <c r="B146" s="121" t="s">
        <v>144</v>
      </c>
      <c r="C146" s="5" t="s">
        <v>27</v>
      </c>
      <c r="D146" s="2" t="s">
        <v>5</v>
      </c>
      <c r="E146" s="3" t="s">
        <v>12</v>
      </c>
      <c r="F146" s="2" t="s">
        <v>20</v>
      </c>
      <c r="G146" s="5" t="s">
        <v>8</v>
      </c>
      <c r="H146" s="5" t="s">
        <v>13</v>
      </c>
      <c r="I146" s="2" t="s">
        <v>9</v>
      </c>
      <c r="J146" s="3" t="s">
        <v>6</v>
      </c>
      <c r="K146" s="5" t="s">
        <v>7</v>
      </c>
      <c r="L146" s="3" t="s">
        <v>11</v>
      </c>
      <c r="M146" s="3"/>
    </row>
    <row r="147" spans="1:14" x14ac:dyDescent="0.25">
      <c r="B147" s="165">
        <v>2004</v>
      </c>
      <c r="C147" s="2" t="s">
        <v>12</v>
      </c>
      <c r="D147" s="2" t="s">
        <v>28</v>
      </c>
      <c r="E147" s="2"/>
      <c r="F147" s="2" t="s">
        <v>11</v>
      </c>
      <c r="G147" s="6" t="s">
        <v>21</v>
      </c>
      <c r="H147" s="6"/>
      <c r="I147" s="4"/>
      <c r="J147" s="2"/>
      <c r="K147" s="2"/>
      <c r="L147" s="4"/>
      <c r="M147" s="2"/>
    </row>
    <row r="148" spans="1:14" x14ac:dyDescent="0.25">
      <c r="B148" s="2"/>
      <c r="C148" s="7">
        <f>$C$4</f>
        <v>2.0398999999999998</v>
      </c>
      <c r="D148" s="2"/>
      <c r="F148" s="7">
        <v>0.11</v>
      </c>
      <c r="G148" s="9">
        <v>0.92</v>
      </c>
      <c r="H148" s="20">
        <v>480</v>
      </c>
      <c r="I148" s="24">
        <v>862.56</v>
      </c>
      <c r="J148" s="7">
        <f>$J$4</f>
        <v>0.4</v>
      </c>
      <c r="K148" s="8">
        <v>8.9999999999999993E-3</v>
      </c>
      <c r="L148" s="13">
        <v>2.3999999999999998E-3</v>
      </c>
      <c r="M148" s="4"/>
    </row>
    <row r="149" spans="1:14" x14ac:dyDescent="0.25">
      <c r="B149" s="2"/>
      <c r="C149" s="2"/>
      <c r="D149" s="2"/>
      <c r="E149" s="2"/>
      <c r="F149" s="2"/>
      <c r="G149" s="22" t="s">
        <v>72</v>
      </c>
      <c r="H149" s="7">
        <v>1.3459000000000001</v>
      </c>
      <c r="I149" s="12">
        <v>2.5000000000000001E-2</v>
      </c>
      <c r="J149" s="21" t="s">
        <v>16</v>
      </c>
      <c r="K149" s="22" t="s">
        <v>72</v>
      </c>
      <c r="L149" s="22" t="s">
        <v>72</v>
      </c>
      <c r="M149" s="4"/>
    </row>
    <row r="150" spans="1:14" x14ac:dyDescent="0.25">
      <c r="B150" s="2"/>
      <c r="C150" s="2"/>
      <c r="D150" s="2"/>
      <c r="E150" s="2"/>
      <c r="F150" s="2" t="s">
        <v>11</v>
      </c>
      <c r="G150" s="22" t="s">
        <v>30</v>
      </c>
      <c r="H150" s="2" t="s">
        <v>11</v>
      </c>
      <c r="I150" s="23">
        <v>194.04</v>
      </c>
      <c r="J150" s="22" t="s">
        <v>17</v>
      </c>
      <c r="K150" s="22" t="s">
        <v>11</v>
      </c>
      <c r="L150" s="22" t="s">
        <v>11</v>
      </c>
      <c r="M150" s="4"/>
    </row>
    <row r="151" spans="1:14" x14ac:dyDescent="0.25">
      <c r="B151" s="2"/>
      <c r="C151" s="2"/>
      <c r="D151" s="2"/>
      <c r="E151" s="2"/>
      <c r="F151" s="2"/>
      <c r="G151" s="29">
        <v>0.11</v>
      </c>
      <c r="H151" s="2"/>
      <c r="I151" s="24">
        <v>388.09</v>
      </c>
      <c r="J151" s="71">
        <v>0.11</v>
      </c>
      <c r="K151" s="2"/>
      <c r="L151" s="14"/>
      <c r="M151" s="4"/>
    </row>
    <row r="152" spans="1:14" x14ac:dyDescent="0.25">
      <c r="B152" s="2"/>
      <c r="C152" s="2"/>
      <c r="D152" s="2"/>
      <c r="E152" s="2"/>
      <c r="F152" s="2"/>
      <c r="G152" s="22"/>
      <c r="H152" s="2"/>
      <c r="I152" s="12">
        <v>7.0000000000000007E-2</v>
      </c>
      <c r="J152" s="22" t="s">
        <v>18</v>
      </c>
      <c r="K152" s="2"/>
      <c r="L152" s="14"/>
      <c r="M152" s="4"/>
    </row>
    <row r="153" spans="1:14" ht="16.2" x14ac:dyDescent="0.4">
      <c r="B153" s="15"/>
      <c r="C153" s="15"/>
      <c r="D153" s="15"/>
      <c r="E153" s="15"/>
      <c r="F153" s="15"/>
      <c r="G153" s="16"/>
      <c r="H153" s="16"/>
      <c r="I153" s="4"/>
      <c r="J153" s="22" t="s">
        <v>34</v>
      </c>
      <c r="K153" s="15"/>
      <c r="L153" s="11"/>
      <c r="M153" s="4"/>
    </row>
    <row r="154" spans="1:14" ht="16.2" x14ac:dyDescent="0.4">
      <c r="B154" s="15"/>
      <c r="C154" s="15"/>
      <c r="D154" s="15"/>
      <c r="E154" s="15"/>
      <c r="F154" s="15"/>
      <c r="G154" s="16"/>
      <c r="H154" s="16"/>
      <c r="I154" s="10"/>
      <c r="J154" s="15"/>
      <c r="K154" s="15"/>
      <c r="L154" s="10"/>
      <c r="M154" s="4"/>
    </row>
    <row r="155" spans="1:14" x14ac:dyDescent="0.25">
      <c r="A155" s="27">
        <v>0</v>
      </c>
      <c r="B155" s="18">
        <v>14421.46</v>
      </c>
      <c r="C155" s="18">
        <f>B155*$C$4</f>
        <v>29418.336253999994</v>
      </c>
      <c r="D155" s="17">
        <f>IF(B155&lt;16100,720,IF(B155&lt;16488.96,15612.24-B155*0.925,IF(B155&lt;18330,360,IF(B155 &lt;18718.39,17314.52-B155*0.925,0))))</f>
        <v>720</v>
      </c>
      <c r="E155" s="17">
        <f t="shared" ref="E155:E190" si="42">(B155+D155)*$C$196</f>
        <v>30887.064253999997</v>
      </c>
      <c r="F155" s="17">
        <f>E155*$F$196</f>
        <v>3397.5770679399998</v>
      </c>
      <c r="G155" s="17">
        <f>(E155+F155)/12*$G$196</f>
        <v>2628.4891680154001</v>
      </c>
      <c r="H155" s="17">
        <f t="shared" ref="H155:H190" si="43">$H$196*$C$196/$H$197</f>
        <v>727.50724422319627</v>
      </c>
      <c r="I155" s="17">
        <f>IF(($I$200*E155/12)&lt;$I$198,$I$198,IF(($I$200*E155/12)&gt;$I$199,$I$199,($I$200*E155/12)))+$I$196+$I$197*E155</f>
        <v>1828.7766063499998</v>
      </c>
      <c r="J155" s="17">
        <f>(E155+F155+H155+I155)*$J$196</f>
        <v>14736.370069005279</v>
      </c>
      <c r="K155" s="17">
        <f>(C155*$K$196)</f>
        <v>264.76502628599991</v>
      </c>
      <c r="L155" s="17">
        <f>C155*$L$196</f>
        <v>70.604007009599982</v>
      </c>
      <c r="M155" s="25">
        <f>SUM(E155:L155)</f>
        <v>54541.153442829476</v>
      </c>
      <c r="N155" s="1">
        <f t="shared" ref="N155:N162" si="44">A155</f>
        <v>0</v>
      </c>
    </row>
    <row r="156" spans="1:14" x14ac:dyDescent="0.25">
      <c r="A156" s="27">
        <v>1</v>
      </c>
      <c r="B156" s="18">
        <v>14678.1</v>
      </c>
      <c r="C156" s="18">
        <f t="shared" ref="C156:C190" si="45">B156*$C$4</f>
        <v>29941.856189999999</v>
      </c>
      <c r="D156" s="17">
        <f t="shared" ref="D156:D190" si="46">IF(B156&lt;16100,720,IF(B156&lt;16488.96,15612.24-B156*0.925,IF(B156&lt;18330,360,IF(B156 &lt;18718.39,17314.52-B156*0.925,0))))</f>
        <v>720</v>
      </c>
      <c r="E156" s="17">
        <f t="shared" si="42"/>
        <v>31410.584189999998</v>
      </c>
      <c r="F156" s="17">
        <f t="shared" ref="F156:F190" si="47">E156*$F$196</f>
        <v>3455.1642608999996</v>
      </c>
      <c r="G156" s="17">
        <f t="shared" ref="G156:G190" si="48">(E156+F156)/12*$G$196</f>
        <v>2673.0407145690001</v>
      </c>
      <c r="H156" s="17">
        <f t="shared" si="43"/>
        <v>727.50724422319627</v>
      </c>
      <c r="I156" s="17">
        <f t="shared" ref="I156:I190" si="49">IF(($I$200*E156/12)&lt;$I$198,$I$198,IF(($I$200*E156/12)&gt;$I$199,$I$199,($I$200*E156/12)))+$I$196+$I$197*E156</f>
        <v>1841.8646047499999</v>
      </c>
      <c r="J156" s="17">
        <f t="shared" ref="J156:J190" si="50">(E156+F156+H156+I156)*$J$196</f>
        <v>14974.048119949279</v>
      </c>
      <c r="K156" s="17">
        <f t="shared" ref="K156:K190" si="51">(C156*$K$196)</f>
        <v>269.47670570999998</v>
      </c>
      <c r="L156" s="17">
        <f t="shared" ref="L156:L190" si="52">C156*$L$196</f>
        <v>71.86045485599999</v>
      </c>
      <c r="M156" s="25">
        <f t="shared" ref="M156:M190" si="53">SUM(E156:L156)</f>
        <v>55423.546294957479</v>
      </c>
      <c r="N156" s="1">
        <f t="shared" si="44"/>
        <v>1</v>
      </c>
    </row>
    <row r="157" spans="1:14" x14ac:dyDescent="0.25">
      <c r="A157" s="27">
        <v>2</v>
      </c>
      <c r="B157" s="18">
        <v>14934.74</v>
      </c>
      <c r="C157" s="18">
        <f t="shared" si="45"/>
        <v>30465.376125999996</v>
      </c>
      <c r="D157" s="17">
        <f t="shared" si="46"/>
        <v>720</v>
      </c>
      <c r="E157" s="17">
        <f t="shared" si="42"/>
        <v>31934.104125999998</v>
      </c>
      <c r="F157" s="17">
        <f t="shared" si="47"/>
        <v>3512.7514538599999</v>
      </c>
      <c r="G157" s="17">
        <f t="shared" si="48"/>
        <v>2717.5922611226001</v>
      </c>
      <c r="H157" s="17">
        <f t="shared" si="43"/>
        <v>727.50724422319627</v>
      </c>
      <c r="I157" s="17">
        <f t="shared" si="49"/>
        <v>1854.95260315</v>
      </c>
      <c r="J157" s="17">
        <f t="shared" si="50"/>
        <v>15211.726170893278</v>
      </c>
      <c r="K157" s="17">
        <f t="shared" si="51"/>
        <v>274.18838513399993</v>
      </c>
      <c r="L157" s="17">
        <f t="shared" si="52"/>
        <v>73.116902702399983</v>
      </c>
      <c r="M157" s="25">
        <f t="shared" si="53"/>
        <v>56305.939147085475</v>
      </c>
      <c r="N157" s="1">
        <f t="shared" si="44"/>
        <v>2</v>
      </c>
    </row>
    <row r="158" spans="1:14" x14ac:dyDescent="0.25">
      <c r="A158" s="27">
        <v>3</v>
      </c>
      <c r="B158" s="18">
        <v>15191.38</v>
      </c>
      <c r="C158" s="18">
        <f t="shared" si="45"/>
        <v>30988.896061999996</v>
      </c>
      <c r="D158" s="17">
        <f t="shared" si="46"/>
        <v>720</v>
      </c>
      <c r="E158" s="17">
        <f t="shared" si="42"/>
        <v>32457.624061999995</v>
      </c>
      <c r="F158" s="17">
        <f t="shared" si="47"/>
        <v>3570.3386468199997</v>
      </c>
      <c r="G158" s="17">
        <f t="shared" si="48"/>
        <v>2762.1438076761992</v>
      </c>
      <c r="H158" s="17">
        <f t="shared" si="43"/>
        <v>727.50724422319627</v>
      </c>
      <c r="I158" s="17">
        <f t="shared" si="49"/>
        <v>1868.0406015499998</v>
      </c>
      <c r="J158" s="17">
        <f t="shared" si="50"/>
        <v>15449.404221837276</v>
      </c>
      <c r="K158" s="17">
        <f t="shared" si="51"/>
        <v>278.90006455799994</v>
      </c>
      <c r="L158" s="17">
        <f t="shared" si="52"/>
        <v>74.373350548799991</v>
      </c>
      <c r="M158" s="25">
        <f t="shared" si="53"/>
        <v>57188.331999213464</v>
      </c>
      <c r="N158" s="1">
        <f t="shared" si="44"/>
        <v>3</v>
      </c>
    </row>
    <row r="159" spans="1:14" x14ac:dyDescent="0.25">
      <c r="A159" s="27">
        <v>4</v>
      </c>
      <c r="B159" s="18">
        <v>15448.02</v>
      </c>
      <c r="C159" s="18">
        <f t="shared" si="45"/>
        <v>31512.415997999997</v>
      </c>
      <c r="D159" s="17">
        <f t="shared" si="46"/>
        <v>720</v>
      </c>
      <c r="E159" s="17">
        <f t="shared" si="42"/>
        <v>32981.143998</v>
      </c>
      <c r="F159" s="17">
        <f t="shared" si="47"/>
        <v>3627.9258397799999</v>
      </c>
      <c r="G159" s="17">
        <f t="shared" si="48"/>
        <v>2806.6953542298002</v>
      </c>
      <c r="H159" s="17">
        <f t="shared" si="43"/>
        <v>727.50724422319627</v>
      </c>
      <c r="I159" s="17">
        <f t="shared" si="49"/>
        <v>1881.1285999500001</v>
      </c>
      <c r="J159" s="17">
        <f t="shared" si="50"/>
        <v>15687.082272781281</v>
      </c>
      <c r="K159" s="17">
        <f t="shared" si="51"/>
        <v>283.61174398199995</v>
      </c>
      <c r="L159" s="17">
        <f t="shared" si="52"/>
        <v>75.629798395199984</v>
      </c>
      <c r="M159" s="25">
        <f t="shared" si="53"/>
        <v>58070.724851341482</v>
      </c>
      <c r="N159" s="1">
        <f t="shared" si="44"/>
        <v>4</v>
      </c>
    </row>
    <row r="160" spans="1:14" x14ac:dyDescent="0.25">
      <c r="A160" s="27">
        <v>5</v>
      </c>
      <c r="B160" s="18">
        <v>15704.66</v>
      </c>
      <c r="C160" s="18">
        <f t="shared" si="45"/>
        <v>32035.935933999997</v>
      </c>
      <c r="D160" s="17">
        <f t="shared" si="46"/>
        <v>720</v>
      </c>
      <c r="E160" s="17">
        <f t="shared" si="42"/>
        <v>33504.663933999997</v>
      </c>
      <c r="F160" s="17">
        <f t="shared" si="47"/>
        <v>3685.5130327399997</v>
      </c>
      <c r="G160" s="17">
        <f t="shared" si="48"/>
        <v>2851.2469007833997</v>
      </c>
      <c r="H160" s="17">
        <f t="shared" si="43"/>
        <v>727.50724422319627</v>
      </c>
      <c r="I160" s="17">
        <f t="shared" si="49"/>
        <v>1895.6204712983333</v>
      </c>
      <c r="J160" s="17">
        <f t="shared" si="50"/>
        <v>15925.321872904609</v>
      </c>
      <c r="K160" s="17">
        <f t="shared" si="51"/>
        <v>288.32342340599996</v>
      </c>
      <c r="L160" s="17">
        <f t="shared" si="52"/>
        <v>76.886246241599991</v>
      </c>
      <c r="M160" s="25">
        <f t="shared" si="53"/>
        <v>58955.083125597135</v>
      </c>
      <c r="N160" s="1">
        <f t="shared" si="44"/>
        <v>5</v>
      </c>
    </row>
    <row r="161" spans="1:15" x14ac:dyDescent="0.25">
      <c r="A161" s="27">
        <v>6</v>
      </c>
      <c r="B161" s="18">
        <v>15961.3</v>
      </c>
      <c r="C161" s="18">
        <f t="shared" si="45"/>
        <v>32559.455869999994</v>
      </c>
      <c r="D161" s="17">
        <f t="shared" si="46"/>
        <v>720</v>
      </c>
      <c r="E161" s="17">
        <f t="shared" si="42"/>
        <v>34028.183869999993</v>
      </c>
      <c r="F161" s="17">
        <f t="shared" si="47"/>
        <v>3743.1002256999991</v>
      </c>
      <c r="G161" s="17">
        <f t="shared" si="48"/>
        <v>2895.7984473369993</v>
      </c>
      <c r="H161" s="17">
        <f t="shared" si="43"/>
        <v>727.50724422319627</v>
      </c>
      <c r="I161" s="17">
        <f t="shared" si="49"/>
        <v>1911.7623359916665</v>
      </c>
      <c r="J161" s="17">
        <f t="shared" si="50"/>
        <v>16164.221470365945</v>
      </c>
      <c r="K161" s="17">
        <f t="shared" si="51"/>
        <v>293.03510282999991</v>
      </c>
      <c r="L161" s="17">
        <f t="shared" si="52"/>
        <v>78.142694087999985</v>
      </c>
      <c r="M161" s="25">
        <f t="shared" si="53"/>
        <v>59841.751390535806</v>
      </c>
      <c r="N161" s="1">
        <f t="shared" si="44"/>
        <v>6</v>
      </c>
    </row>
    <row r="162" spans="1:15" x14ac:dyDescent="0.25">
      <c r="A162" s="27">
        <v>7</v>
      </c>
      <c r="B162" s="18">
        <v>16217.94</v>
      </c>
      <c r="C162" s="18">
        <f t="shared" si="45"/>
        <v>33082.975805999995</v>
      </c>
      <c r="D162" s="17">
        <f t="shared" si="46"/>
        <v>610.64549999999872</v>
      </c>
      <c r="E162" s="17">
        <f t="shared" si="42"/>
        <v>34328.631561449998</v>
      </c>
      <c r="F162" s="17">
        <f t="shared" si="47"/>
        <v>3776.1494717594996</v>
      </c>
      <c r="G162" s="17">
        <f t="shared" si="48"/>
        <v>2921.3665458793948</v>
      </c>
      <c r="H162" s="17">
        <f t="shared" si="43"/>
        <v>727.50724422319627</v>
      </c>
      <c r="I162" s="17">
        <f t="shared" si="49"/>
        <v>1921.0261398113751</v>
      </c>
      <c r="J162" s="17">
        <f t="shared" si="50"/>
        <v>16301.325766897628</v>
      </c>
      <c r="K162" s="17">
        <f t="shared" si="51"/>
        <v>297.74678225399992</v>
      </c>
      <c r="L162" s="17">
        <f t="shared" si="52"/>
        <v>79.399141934399978</v>
      </c>
      <c r="M162" s="25">
        <f t="shared" si="53"/>
        <v>60353.152654209494</v>
      </c>
      <c r="N162" s="1">
        <f t="shared" si="44"/>
        <v>7</v>
      </c>
    </row>
    <row r="163" spans="1:15" x14ac:dyDescent="0.25">
      <c r="A163" s="28">
        <v>8</v>
      </c>
      <c r="B163" s="18">
        <v>16474.580000000002</v>
      </c>
      <c r="C163" s="18">
        <f t="shared" si="45"/>
        <v>33606.495741999999</v>
      </c>
      <c r="D163" s="17">
        <f t="shared" si="46"/>
        <v>373.25349999999708</v>
      </c>
      <c r="E163" s="17">
        <f t="shared" si="42"/>
        <v>34367.895556650001</v>
      </c>
      <c r="F163" s="17">
        <f t="shared" si="47"/>
        <v>3780.4685112315001</v>
      </c>
      <c r="G163" s="17">
        <f t="shared" si="48"/>
        <v>2924.7079118709153</v>
      </c>
      <c r="H163" s="17">
        <f t="shared" si="43"/>
        <v>727.50724422319627</v>
      </c>
      <c r="I163" s="17">
        <f t="shared" si="49"/>
        <v>1922.236779663375</v>
      </c>
      <c r="J163" s="17">
        <f t="shared" si="50"/>
        <v>16319.243236707231</v>
      </c>
      <c r="K163" s="17">
        <f t="shared" si="51"/>
        <v>302.45846167799999</v>
      </c>
      <c r="L163" s="17">
        <f t="shared" si="52"/>
        <v>80.655589780799986</v>
      </c>
      <c r="M163" s="25">
        <f t="shared" si="53"/>
        <v>60425.173291805018</v>
      </c>
      <c r="N163" s="1">
        <v>8</v>
      </c>
    </row>
    <row r="164" spans="1:15" x14ac:dyDescent="0.25">
      <c r="A164" s="106">
        <v>9</v>
      </c>
      <c r="B164" s="18">
        <v>16731.22</v>
      </c>
      <c r="C164" s="18">
        <f t="shared" si="45"/>
        <v>34130.015677999996</v>
      </c>
      <c r="D164" s="17">
        <f t="shared" si="46"/>
        <v>360</v>
      </c>
      <c r="E164" s="17">
        <f t="shared" si="42"/>
        <v>34864.379677999998</v>
      </c>
      <c r="F164" s="17">
        <f t="shared" si="47"/>
        <v>3835.0817645799998</v>
      </c>
      <c r="G164" s="17">
        <f t="shared" si="48"/>
        <v>2966.9587105977998</v>
      </c>
      <c r="H164" s="17">
        <f t="shared" si="43"/>
        <v>727.50724422319627</v>
      </c>
      <c r="I164" s="17">
        <f t="shared" si="49"/>
        <v>1937.5450400716668</v>
      </c>
      <c r="J164" s="17">
        <f t="shared" si="50"/>
        <v>16545.805490749943</v>
      </c>
      <c r="K164" s="17">
        <f t="shared" si="51"/>
        <v>307.17014110199995</v>
      </c>
      <c r="L164" s="17">
        <f t="shared" si="52"/>
        <v>81.912037627199979</v>
      </c>
      <c r="M164" s="25">
        <f t="shared" si="53"/>
        <v>61266.36010695179</v>
      </c>
      <c r="N164" s="1">
        <f t="shared" ref="N164:N170" si="54">A164</f>
        <v>9</v>
      </c>
      <c r="O164" s="1" t="s">
        <v>11</v>
      </c>
    </row>
    <row r="165" spans="1:15" x14ac:dyDescent="0.25">
      <c r="A165" s="27">
        <v>10</v>
      </c>
      <c r="B165" s="18">
        <v>16987.86</v>
      </c>
      <c r="C165" s="18">
        <f t="shared" si="45"/>
        <v>34653.535614</v>
      </c>
      <c r="D165" s="17">
        <f t="shared" si="46"/>
        <v>360</v>
      </c>
      <c r="E165" s="17">
        <f t="shared" si="42"/>
        <v>35387.899614000002</v>
      </c>
      <c r="F165" s="17">
        <f t="shared" si="47"/>
        <v>3892.6689575400001</v>
      </c>
      <c r="G165" s="17">
        <f t="shared" si="48"/>
        <v>3011.5102571514003</v>
      </c>
      <c r="H165" s="17">
        <f t="shared" si="43"/>
        <v>727.50724422319627</v>
      </c>
      <c r="I165" s="17">
        <f t="shared" si="49"/>
        <v>1953.6869047650002</v>
      </c>
      <c r="J165" s="17">
        <f t="shared" si="50"/>
        <v>16784.705088211282</v>
      </c>
      <c r="K165" s="17">
        <f t="shared" si="51"/>
        <v>311.88182052599996</v>
      </c>
      <c r="L165" s="17">
        <f t="shared" si="52"/>
        <v>83.168485473600001</v>
      </c>
      <c r="M165" s="25">
        <f t="shared" si="53"/>
        <v>62153.02837189049</v>
      </c>
      <c r="N165" s="1">
        <f t="shared" si="54"/>
        <v>10</v>
      </c>
    </row>
    <row r="166" spans="1:15" x14ac:dyDescent="0.25">
      <c r="A166" s="27">
        <v>11</v>
      </c>
      <c r="B166" s="18">
        <v>17244.5</v>
      </c>
      <c r="C166" s="18">
        <f t="shared" si="45"/>
        <v>35177.055549999997</v>
      </c>
      <c r="D166" s="17">
        <f t="shared" si="46"/>
        <v>360</v>
      </c>
      <c r="E166" s="17">
        <f t="shared" si="42"/>
        <v>35911.419549999999</v>
      </c>
      <c r="F166" s="17">
        <f t="shared" si="47"/>
        <v>3950.2561504999999</v>
      </c>
      <c r="G166" s="17">
        <f t="shared" si="48"/>
        <v>3056.0618037049999</v>
      </c>
      <c r="H166" s="17">
        <f t="shared" si="43"/>
        <v>727.50724422319627</v>
      </c>
      <c r="I166" s="17">
        <f t="shared" si="49"/>
        <v>1969.8287694583332</v>
      </c>
      <c r="J166" s="17">
        <f t="shared" si="50"/>
        <v>17023.604685672613</v>
      </c>
      <c r="K166" s="17">
        <f t="shared" si="51"/>
        <v>316.59349994999997</v>
      </c>
      <c r="L166" s="17">
        <f t="shared" si="52"/>
        <v>84.42493331999998</v>
      </c>
      <c r="M166" s="25">
        <f t="shared" si="53"/>
        <v>63039.696636829147</v>
      </c>
      <c r="N166" s="1">
        <f t="shared" si="54"/>
        <v>11</v>
      </c>
    </row>
    <row r="167" spans="1:15" x14ac:dyDescent="0.25">
      <c r="A167" s="27">
        <v>12</v>
      </c>
      <c r="B167" s="18">
        <v>17501.14</v>
      </c>
      <c r="C167" s="18">
        <f t="shared" si="45"/>
        <v>35700.575485999994</v>
      </c>
      <c r="D167" s="17">
        <f t="shared" si="46"/>
        <v>360</v>
      </c>
      <c r="E167" s="17">
        <f t="shared" si="42"/>
        <v>36434.939485999996</v>
      </c>
      <c r="F167" s="17">
        <f t="shared" si="47"/>
        <v>4007.8433434599997</v>
      </c>
      <c r="G167" s="17">
        <f t="shared" si="48"/>
        <v>3100.6133502585999</v>
      </c>
      <c r="H167" s="17">
        <f t="shared" si="43"/>
        <v>727.50724422319627</v>
      </c>
      <c r="I167" s="17">
        <f t="shared" si="49"/>
        <v>1985.9706341516667</v>
      </c>
      <c r="J167" s="17">
        <f t="shared" si="50"/>
        <v>17262.504283133945</v>
      </c>
      <c r="K167" s="17">
        <f t="shared" si="51"/>
        <v>321.30517937399992</v>
      </c>
      <c r="L167" s="17">
        <f t="shared" si="52"/>
        <v>85.681381166399973</v>
      </c>
      <c r="M167" s="25">
        <f t="shared" si="53"/>
        <v>63926.364901767811</v>
      </c>
      <c r="N167" s="1">
        <f t="shared" si="54"/>
        <v>12</v>
      </c>
    </row>
    <row r="168" spans="1:15" x14ac:dyDescent="0.25">
      <c r="A168" s="27">
        <v>13</v>
      </c>
      <c r="B168" s="18">
        <v>17631.84</v>
      </c>
      <c r="C168" s="18">
        <f t="shared" si="45"/>
        <v>35967.190415999998</v>
      </c>
      <c r="D168" s="17">
        <f t="shared" si="46"/>
        <v>360</v>
      </c>
      <c r="E168" s="17">
        <f t="shared" si="42"/>
        <v>36701.554415999999</v>
      </c>
      <c r="F168" s="17">
        <f t="shared" si="47"/>
        <v>4037.1709857599999</v>
      </c>
      <c r="G168" s="17">
        <f t="shared" si="48"/>
        <v>3123.3022808015999</v>
      </c>
      <c r="H168" s="17">
        <f t="shared" si="43"/>
        <v>727.50724422319627</v>
      </c>
      <c r="I168" s="17">
        <f t="shared" si="49"/>
        <v>1994.1912611600001</v>
      </c>
      <c r="J168" s="17">
        <f t="shared" si="50"/>
        <v>17384.169562857278</v>
      </c>
      <c r="K168" s="17">
        <f t="shared" si="51"/>
        <v>323.70471374399995</v>
      </c>
      <c r="L168" s="17">
        <f t="shared" si="52"/>
        <v>86.321256998399988</v>
      </c>
      <c r="M168" s="25">
        <f t="shared" si="53"/>
        <v>64377.921721544481</v>
      </c>
      <c r="N168" s="1">
        <f t="shared" si="54"/>
        <v>13</v>
      </c>
    </row>
    <row r="169" spans="1:15" x14ac:dyDescent="0.25">
      <c r="A169" s="27">
        <v>14</v>
      </c>
      <c r="B169" s="18">
        <v>17762.54</v>
      </c>
      <c r="C169" s="18">
        <f t="shared" si="45"/>
        <v>36233.805346000001</v>
      </c>
      <c r="D169" s="17">
        <f t="shared" si="46"/>
        <v>360</v>
      </c>
      <c r="E169" s="17">
        <f t="shared" si="42"/>
        <v>36968.169345999995</v>
      </c>
      <c r="F169" s="17">
        <f t="shared" si="47"/>
        <v>4066.4986280599996</v>
      </c>
      <c r="G169" s="17">
        <f t="shared" si="48"/>
        <v>3145.9912113445998</v>
      </c>
      <c r="H169" s="17">
        <f t="shared" si="43"/>
        <v>727.50724422319627</v>
      </c>
      <c r="I169" s="17">
        <f t="shared" si="49"/>
        <v>2002.4118881683332</v>
      </c>
      <c r="J169" s="17">
        <f t="shared" si="50"/>
        <v>17505.834842580611</v>
      </c>
      <c r="K169" s="17">
        <f t="shared" si="51"/>
        <v>326.10424811399997</v>
      </c>
      <c r="L169" s="17">
        <f t="shared" si="52"/>
        <v>86.96113283039999</v>
      </c>
      <c r="M169" s="25">
        <f t="shared" si="53"/>
        <v>64829.478541321136</v>
      </c>
      <c r="N169" s="1">
        <f t="shared" si="54"/>
        <v>14</v>
      </c>
    </row>
    <row r="170" spans="1:15" x14ac:dyDescent="0.25">
      <c r="A170" s="27">
        <v>15</v>
      </c>
      <c r="B170" s="18">
        <v>17893.240000000002</v>
      </c>
      <c r="C170" s="18">
        <f t="shared" si="45"/>
        <v>36500.420275999997</v>
      </c>
      <c r="D170" s="17">
        <f t="shared" si="46"/>
        <v>360</v>
      </c>
      <c r="E170" s="17">
        <f t="shared" si="42"/>
        <v>37234.784275999998</v>
      </c>
      <c r="F170" s="17">
        <f t="shared" si="47"/>
        <v>4095.8262703599999</v>
      </c>
      <c r="G170" s="17">
        <f t="shared" si="48"/>
        <v>3168.6801418875998</v>
      </c>
      <c r="H170" s="17">
        <f t="shared" si="43"/>
        <v>727.50724422319627</v>
      </c>
      <c r="I170" s="17">
        <f t="shared" si="49"/>
        <v>2010.6325151766666</v>
      </c>
      <c r="J170" s="17">
        <f t="shared" si="50"/>
        <v>17627.500122303943</v>
      </c>
      <c r="K170" s="17">
        <f t="shared" si="51"/>
        <v>328.50378248399994</v>
      </c>
      <c r="L170" s="17">
        <f t="shared" si="52"/>
        <v>87.601008662399991</v>
      </c>
      <c r="M170" s="25">
        <f t="shared" si="53"/>
        <v>65281.035361097798</v>
      </c>
      <c r="N170" s="1">
        <f t="shared" si="54"/>
        <v>15</v>
      </c>
    </row>
    <row r="171" spans="1:15" x14ac:dyDescent="0.25">
      <c r="A171" s="28">
        <v>16</v>
      </c>
      <c r="B171" s="18">
        <v>18023.939999999999</v>
      </c>
      <c r="C171" s="18">
        <f t="shared" si="45"/>
        <v>36767.035205999993</v>
      </c>
      <c r="D171" s="17">
        <f t="shared" si="46"/>
        <v>360</v>
      </c>
      <c r="E171" s="17">
        <f t="shared" si="42"/>
        <v>37501.399205999995</v>
      </c>
      <c r="F171" s="17">
        <f t="shared" si="47"/>
        <v>4125.1539126599992</v>
      </c>
      <c r="G171" s="17">
        <f t="shared" si="48"/>
        <v>3191.3690724305993</v>
      </c>
      <c r="H171" s="17">
        <f t="shared" si="43"/>
        <v>727.50724422319627</v>
      </c>
      <c r="I171" s="17">
        <f t="shared" si="49"/>
        <v>2018.8531421849998</v>
      </c>
      <c r="J171" s="17">
        <f t="shared" si="50"/>
        <v>17749.165402027276</v>
      </c>
      <c r="K171" s="17">
        <f t="shared" si="51"/>
        <v>330.90331685399991</v>
      </c>
      <c r="L171" s="17">
        <f t="shared" si="52"/>
        <v>88.240884494399978</v>
      </c>
      <c r="M171" s="25">
        <f t="shared" si="53"/>
        <v>65732.592180874461</v>
      </c>
      <c r="N171" s="1">
        <v>16</v>
      </c>
    </row>
    <row r="172" spans="1:15" x14ac:dyDescent="0.25">
      <c r="A172" s="27">
        <v>17</v>
      </c>
      <c r="B172" s="18">
        <v>18154.64</v>
      </c>
      <c r="C172" s="18">
        <f t="shared" si="45"/>
        <v>37033.650135999997</v>
      </c>
      <c r="D172" s="17">
        <f t="shared" si="46"/>
        <v>360</v>
      </c>
      <c r="E172" s="17">
        <f t="shared" si="42"/>
        <v>37768.014135999998</v>
      </c>
      <c r="F172" s="17">
        <f t="shared" si="47"/>
        <v>4154.4815549599998</v>
      </c>
      <c r="G172" s="17">
        <f t="shared" si="48"/>
        <v>3214.0580029736002</v>
      </c>
      <c r="H172" s="17">
        <f t="shared" si="43"/>
        <v>727.50724422319627</v>
      </c>
      <c r="I172" s="17">
        <f t="shared" si="49"/>
        <v>2027.0737691933334</v>
      </c>
      <c r="J172" s="17">
        <f t="shared" si="50"/>
        <v>17870.830681750613</v>
      </c>
      <c r="K172" s="17">
        <f t="shared" si="51"/>
        <v>333.30285122399994</v>
      </c>
      <c r="L172" s="17">
        <f t="shared" si="52"/>
        <v>88.880760326399979</v>
      </c>
      <c r="M172" s="25">
        <f t="shared" si="53"/>
        <v>66184.149000651145</v>
      </c>
      <c r="N172" s="1">
        <f t="shared" ref="N172:N190" si="55">A172</f>
        <v>17</v>
      </c>
      <c r="O172" s="1" t="s">
        <v>11</v>
      </c>
    </row>
    <row r="173" spans="1:15" x14ac:dyDescent="0.25">
      <c r="A173" s="27">
        <v>18</v>
      </c>
      <c r="B173" s="18">
        <v>18285.34</v>
      </c>
      <c r="C173" s="18">
        <f t="shared" si="45"/>
        <v>37300.265066</v>
      </c>
      <c r="D173" s="17">
        <f t="shared" si="46"/>
        <v>360</v>
      </c>
      <c r="E173" s="17">
        <f t="shared" si="42"/>
        <v>38034.629065999994</v>
      </c>
      <c r="F173" s="17">
        <f t="shared" si="47"/>
        <v>4183.8091972599996</v>
      </c>
      <c r="G173" s="17">
        <f t="shared" si="48"/>
        <v>3236.7469335165997</v>
      </c>
      <c r="H173" s="17">
        <f t="shared" si="43"/>
        <v>727.50724422319627</v>
      </c>
      <c r="I173" s="17">
        <f t="shared" si="49"/>
        <v>2035.2943962016666</v>
      </c>
      <c r="J173" s="17">
        <f t="shared" si="50"/>
        <v>17992.495961473945</v>
      </c>
      <c r="K173" s="17">
        <f t="shared" si="51"/>
        <v>335.70238559399996</v>
      </c>
      <c r="L173" s="17">
        <f t="shared" si="52"/>
        <v>89.520636158399995</v>
      </c>
      <c r="M173" s="25">
        <f t="shared" si="53"/>
        <v>66635.705820427815</v>
      </c>
      <c r="N173" s="1">
        <f t="shared" si="55"/>
        <v>18</v>
      </c>
    </row>
    <row r="174" spans="1:15" x14ac:dyDescent="0.25">
      <c r="A174" s="27">
        <v>19</v>
      </c>
      <c r="B174" s="18">
        <v>18416.04</v>
      </c>
      <c r="C174" s="18">
        <f t="shared" si="45"/>
        <v>37566.879995999996</v>
      </c>
      <c r="D174" s="17">
        <f t="shared" si="46"/>
        <v>279.68299999999726</v>
      </c>
      <c r="E174" s="17">
        <f t="shared" si="42"/>
        <v>38137.405347699991</v>
      </c>
      <c r="F174" s="17">
        <f t="shared" si="47"/>
        <v>4195.1145882469991</v>
      </c>
      <c r="G174" s="17">
        <f t="shared" si="48"/>
        <v>3245.4931950892696</v>
      </c>
      <c r="H174" s="17">
        <f t="shared" si="43"/>
        <v>727.50724422319627</v>
      </c>
      <c r="I174" s="17">
        <f t="shared" si="49"/>
        <v>2038.4633315540832</v>
      </c>
      <c r="J174" s="17">
        <f t="shared" si="50"/>
        <v>18039.39620468971</v>
      </c>
      <c r="K174" s="17">
        <f t="shared" si="51"/>
        <v>338.10191996399993</v>
      </c>
      <c r="L174" s="17">
        <f t="shared" si="52"/>
        <v>90.160511990399982</v>
      </c>
      <c r="M174" s="25">
        <f t="shared" si="53"/>
        <v>66811.642343457657</v>
      </c>
      <c r="N174" s="1">
        <f t="shared" si="55"/>
        <v>19</v>
      </c>
    </row>
    <row r="175" spans="1:15" x14ac:dyDescent="0.25">
      <c r="A175" s="27">
        <v>20</v>
      </c>
      <c r="B175" s="18">
        <v>18546.740000000002</v>
      </c>
      <c r="C175" s="18">
        <f t="shared" si="45"/>
        <v>37833.494925999999</v>
      </c>
      <c r="D175" s="17">
        <f t="shared" si="46"/>
        <v>158.78549999999814</v>
      </c>
      <c r="E175" s="17">
        <f t="shared" si="42"/>
        <v>38157.401467449999</v>
      </c>
      <c r="F175" s="17">
        <f t="shared" si="47"/>
        <v>4197.3141614195001</v>
      </c>
      <c r="G175" s="17">
        <f t="shared" si="48"/>
        <v>3247.1948648799948</v>
      </c>
      <c r="H175" s="17">
        <f t="shared" si="43"/>
        <v>727.50724422319627</v>
      </c>
      <c r="I175" s="17">
        <f t="shared" si="49"/>
        <v>2039.0798785797083</v>
      </c>
      <c r="J175" s="17">
        <f t="shared" si="50"/>
        <v>18048.521100668961</v>
      </c>
      <c r="K175" s="17">
        <f t="shared" si="51"/>
        <v>340.50145433399996</v>
      </c>
      <c r="L175" s="17">
        <f t="shared" si="52"/>
        <v>90.800387822399998</v>
      </c>
      <c r="M175" s="25">
        <f t="shared" si="53"/>
        <v>66848.320559377753</v>
      </c>
      <c r="N175" s="1">
        <f t="shared" si="55"/>
        <v>20</v>
      </c>
    </row>
    <row r="176" spans="1:15" x14ac:dyDescent="0.25">
      <c r="A176" s="27">
        <v>21</v>
      </c>
      <c r="B176" s="18">
        <v>18677.439999999999</v>
      </c>
      <c r="C176" s="18">
        <f t="shared" si="45"/>
        <v>38100.109855999995</v>
      </c>
      <c r="D176" s="17">
        <f t="shared" si="46"/>
        <v>37.88799999999901</v>
      </c>
      <c r="E176" s="17">
        <f t="shared" si="42"/>
        <v>38177.397587199994</v>
      </c>
      <c r="F176" s="17">
        <f t="shared" si="47"/>
        <v>4199.5137345919993</v>
      </c>
      <c r="G176" s="17">
        <f t="shared" si="48"/>
        <v>3248.8965346707196</v>
      </c>
      <c r="H176" s="17">
        <f t="shared" si="43"/>
        <v>727.50724422319627</v>
      </c>
      <c r="I176" s="17">
        <f t="shared" si="49"/>
        <v>2039.6964256053332</v>
      </c>
      <c r="J176" s="17">
        <f t="shared" si="50"/>
        <v>18057.645996648211</v>
      </c>
      <c r="K176" s="17">
        <f t="shared" si="51"/>
        <v>342.90098870399993</v>
      </c>
      <c r="L176" s="17">
        <f t="shared" si="52"/>
        <v>91.440263654399985</v>
      </c>
      <c r="M176" s="25">
        <f t="shared" si="53"/>
        <v>66884.998775297849</v>
      </c>
      <c r="N176" s="1">
        <f t="shared" si="55"/>
        <v>21</v>
      </c>
    </row>
    <row r="177" spans="1:14" x14ac:dyDescent="0.25">
      <c r="A177" s="27">
        <v>22</v>
      </c>
      <c r="B177" s="18">
        <v>18808.14</v>
      </c>
      <c r="C177" s="18">
        <f t="shared" si="45"/>
        <v>38366.724785999999</v>
      </c>
      <c r="D177" s="17">
        <f t="shared" si="46"/>
        <v>0</v>
      </c>
      <c r="E177" s="17">
        <f t="shared" si="42"/>
        <v>38366.724785999999</v>
      </c>
      <c r="F177" s="17">
        <f t="shared" si="47"/>
        <v>4220.3397264599998</v>
      </c>
      <c r="G177" s="17">
        <f t="shared" si="48"/>
        <v>3265.0082792886001</v>
      </c>
      <c r="H177" s="17">
        <f t="shared" si="43"/>
        <v>727.50724422319627</v>
      </c>
      <c r="I177" s="17">
        <f t="shared" si="49"/>
        <v>2045.5340142350001</v>
      </c>
      <c r="J177" s="17">
        <f t="shared" si="50"/>
        <v>18144.042308367279</v>
      </c>
      <c r="K177" s="17">
        <f t="shared" si="51"/>
        <v>345.30052307399995</v>
      </c>
      <c r="L177" s="17">
        <f t="shared" si="52"/>
        <v>92.080139486399986</v>
      </c>
      <c r="M177" s="25">
        <f t="shared" si="53"/>
        <v>67206.537021134471</v>
      </c>
      <c r="N177" s="1">
        <f t="shared" si="55"/>
        <v>22</v>
      </c>
    </row>
    <row r="178" spans="1:14" x14ac:dyDescent="0.25">
      <c r="A178" s="27">
        <v>23</v>
      </c>
      <c r="B178" s="18">
        <v>18938.84</v>
      </c>
      <c r="C178" s="18">
        <f t="shared" si="45"/>
        <v>38633.339715999995</v>
      </c>
      <c r="D178" s="17">
        <f t="shared" si="46"/>
        <v>0</v>
      </c>
      <c r="E178" s="17">
        <f t="shared" si="42"/>
        <v>38633.339715999995</v>
      </c>
      <c r="F178" s="17">
        <f t="shared" si="47"/>
        <v>4249.6673687599996</v>
      </c>
      <c r="G178" s="17">
        <f t="shared" si="48"/>
        <v>3287.6972098315996</v>
      </c>
      <c r="H178" s="17">
        <f t="shared" si="43"/>
        <v>727.50724422319627</v>
      </c>
      <c r="I178" s="17">
        <f t="shared" si="49"/>
        <v>2053.754641243333</v>
      </c>
      <c r="J178" s="17">
        <f t="shared" si="50"/>
        <v>18265.707588090609</v>
      </c>
      <c r="K178" s="17">
        <f t="shared" si="51"/>
        <v>347.70005744399992</v>
      </c>
      <c r="L178" s="17">
        <f t="shared" si="52"/>
        <v>92.720015318399973</v>
      </c>
      <c r="M178" s="25">
        <f t="shared" si="53"/>
        <v>67658.093840911126</v>
      </c>
      <c r="N178" s="1">
        <f t="shared" si="55"/>
        <v>23</v>
      </c>
    </row>
    <row r="179" spans="1:14" x14ac:dyDescent="0.25">
      <c r="A179" s="27">
        <v>24</v>
      </c>
      <c r="B179" s="18">
        <v>19069.54</v>
      </c>
      <c r="C179" s="18">
        <f t="shared" si="45"/>
        <v>38899.954645999998</v>
      </c>
      <c r="D179" s="17">
        <f t="shared" si="46"/>
        <v>0</v>
      </c>
      <c r="E179" s="17">
        <f t="shared" si="42"/>
        <v>38899.954645999998</v>
      </c>
      <c r="F179" s="17">
        <f t="shared" si="47"/>
        <v>4278.9950110600003</v>
      </c>
      <c r="G179" s="17">
        <f t="shared" si="48"/>
        <v>3310.3861403746005</v>
      </c>
      <c r="H179" s="17">
        <f t="shared" si="43"/>
        <v>727.50724422319627</v>
      </c>
      <c r="I179" s="17">
        <f t="shared" si="49"/>
        <v>2061.9752682516669</v>
      </c>
      <c r="J179" s="17">
        <f t="shared" si="50"/>
        <v>18387.372867813949</v>
      </c>
      <c r="K179" s="17">
        <f t="shared" si="51"/>
        <v>350.09959181399995</v>
      </c>
      <c r="L179" s="17">
        <f t="shared" si="52"/>
        <v>93.359891150399989</v>
      </c>
      <c r="M179" s="25">
        <f t="shared" si="53"/>
        <v>68109.65066068781</v>
      </c>
      <c r="N179" s="1">
        <f t="shared" si="55"/>
        <v>24</v>
      </c>
    </row>
    <row r="180" spans="1:14" x14ac:dyDescent="0.25">
      <c r="A180" s="123">
        <v>25</v>
      </c>
      <c r="B180" s="18">
        <v>19200.240000000002</v>
      </c>
      <c r="C180" s="18">
        <f t="shared" si="45"/>
        <v>39166.569576000002</v>
      </c>
      <c r="D180" s="17">
        <f t="shared" si="46"/>
        <v>0</v>
      </c>
      <c r="E180" s="17">
        <f t="shared" si="42"/>
        <v>39166.569576000002</v>
      </c>
      <c r="F180" s="17">
        <f t="shared" si="47"/>
        <v>4308.32265336</v>
      </c>
      <c r="G180" s="17">
        <f t="shared" si="48"/>
        <v>3333.0750709176004</v>
      </c>
      <c r="H180" s="17">
        <f t="shared" si="43"/>
        <v>727.50724422319627</v>
      </c>
      <c r="I180" s="17">
        <f t="shared" si="49"/>
        <v>2070.1958952599998</v>
      </c>
      <c r="J180" s="17">
        <f t="shared" si="50"/>
        <v>18509.038147537281</v>
      </c>
      <c r="K180" s="17">
        <f t="shared" si="51"/>
        <v>352.49912618399998</v>
      </c>
      <c r="L180" s="17">
        <f t="shared" si="52"/>
        <v>93.99976698239999</v>
      </c>
      <c r="M180" s="25">
        <f t="shared" si="53"/>
        <v>68561.20748046448</v>
      </c>
      <c r="N180" s="1">
        <f t="shared" si="55"/>
        <v>25</v>
      </c>
    </row>
    <row r="181" spans="1:14" x14ac:dyDescent="0.25">
      <c r="A181" s="26">
        <v>26</v>
      </c>
      <c r="B181" s="18">
        <v>19200.240000000002</v>
      </c>
      <c r="C181" s="18">
        <f t="shared" si="45"/>
        <v>39166.569576000002</v>
      </c>
      <c r="D181" s="17">
        <f t="shared" si="46"/>
        <v>0</v>
      </c>
      <c r="E181" s="17">
        <f t="shared" si="42"/>
        <v>39166.569576000002</v>
      </c>
      <c r="F181" s="17">
        <f t="shared" si="47"/>
        <v>4308.32265336</v>
      </c>
      <c r="G181" s="17">
        <f t="shared" si="48"/>
        <v>3333.0750709176004</v>
      </c>
      <c r="H181" s="17">
        <f t="shared" si="43"/>
        <v>727.50724422319627</v>
      </c>
      <c r="I181" s="17">
        <f t="shared" si="49"/>
        <v>2070.1958952599998</v>
      </c>
      <c r="J181" s="17">
        <f t="shared" si="50"/>
        <v>18509.038147537281</v>
      </c>
      <c r="K181" s="17">
        <f t="shared" si="51"/>
        <v>352.49912618399998</v>
      </c>
      <c r="L181" s="17">
        <f t="shared" si="52"/>
        <v>93.99976698239999</v>
      </c>
      <c r="M181" s="25">
        <f t="shared" si="53"/>
        <v>68561.20748046448</v>
      </c>
      <c r="N181" s="1">
        <f t="shared" si="55"/>
        <v>26</v>
      </c>
    </row>
    <row r="182" spans="1:14" x14ac:dyDescent="0.25">
      <c r="A182" s="27">
        <v>27</v>
      </c>
      <c r="B182" s="18">
        <v>19200.240000000002</v>
      </c>
      <c r="C182" s="18">
        <f t="shared" si="45"/>
        <v>39166.569576000002</v>
      </c>
      <c r="D182" s="17">
        <f t="shared" si="46"/>
        <v>0</v>
      </c>
      <c r="E182" s="17">
        <f t="shared" si="42"/>
        <v>39166.569576000002</v>
      </c>
      <c r="F182" s="17">
        <f t="shared" si="47"/>
        <v>4308.32265336</v>
      </c>
      <c r="G182" s="17">
        <f t="shared" si="48"/>
        <v>3333.0750709176004</v>
      </c>
      <c r="H182" s="17">
        <f t="shared" si="43"/>
        <v>727.50724422319627</v>
      </c>
      <c r="I182" s="17">
        <f t="shared" si="49"/>
        <v>2070.1958952599998</v>
      </c>
      <c r="J182" s="17">
        <f t="shared" si="50"/>
        <v>18509.038147537281</v>
      </c>
      <c r="K182" s="17">
        <f t="shared" si="51"/>
        <v>352.49912618399998</v>
      </c>
      <c r="L182" s="17">
        <f t="shared" si="52"/>
        <v>93.99976698239999</v>
      </c>
      <c r="M182" s="25">
        <f t="shared" si="53"/>
        <v>68561.20748046448</v>
      </c>
      <c r="N182" s="1">
        <f t="shared" si="55"/>
        <v>27</v>
      </c>
    </row>
    <row r="183" spans="1:14" x14ac:dyDescent="0.25">
      <c r="A183" s="26">
        <v>28</v>
      </c>
      <c r="B183" s="18">
        <v>19200.240000000002</v>
      </c>
      <c r="C183" s="18">
        <f t="shared" si="45"/>
        <v>39166.569576000002</v>
      </c>
      <c r="D183" s="17">
        <f t="shared" si="46"/>
        <v>0</v>
      </c>
      <c r="E183" s="17">
        <f t="shared" si="42"/>
        <v>39166.569576000002</v>
      </c>
      <c r="F183" s="17">
        <f t="shared" si="47"/>
        <v>4308.32265336</v>
      </c>
      <c r="G183" s="17">
        <f t="shared" si="48"/>
        <v>3333.0750709176004</v>
      </c>
      <c r="H183" s="17">
        <f t="shared" si="43"/>
        <v>727.50724422319627</v>
      </c>
      <c r="I183" s="17">
        <f t="shared" si="49"/>
        <v>2070.1958952599998</v>
      </c>
      <c r="J183" s="17">
        <f t="shared" si="50"/>
        <v>18509.038147537281</v>
      </c>
      <c r="K183" s="17">
        <f t="shared" si="51"/>
        <v>352.49912618399998</v>
      </c>
      <c r="L183" s="17">
        <f t="shared" si="52"/>
        <v>93.99976698239999</v>
      </c>
      <c r="M183" s="25">
        <f t="shared" si="53"/>
        <v>68561.20748046448</v>
      </c>
      <c r="N183" s="1">
        <f t="shared" si="55"/>
        <v>28</v>
      </c>
    </row>
    <row r="184" spans="1:14" x14ac:dyDescent="0.25">
      <c r="A184" s="27">
        <v>29</v>
      </c>
      <c r="B184" s="18">
        <v>19200.240000000002</v>
      </c>
      <c r="C184" s="18">
        <f t="shared" si="45"/>
        <v>39166.569576000002</v>
      </c>
      <c r="D184" s="17">
        <f t="shared" si="46"/>
        <v>0</v>
      </c>
      <c r="E184" s="17">
        <f t="shared" si="42"/>
        <v>39166.569576000002</v>
      </c>
      <c r="F184" s="17">
        <f t="shared" si="47"/>
        <v>4308.32265336</v>
      </c>
      <c r="G184" s="17">
        <f t="shared" si="48"/>
        <v>3333.0750709176004</v>
      </c>
      <c r="H184" s="17">
        <f t="shared" si="43"/>
        <v>727.50724422319627</v>
      </c>
      <c r="I184" s="17">
        <f t="shared" si="49"/>
        <v>2070.1958952599998</v>
      </c>
      <c r="J184" s="17">
        <f t="shared" si="50"/>
        <v>18509.038147537281</v>
      </c>
      <c r="K184" s="17">
        <f t="shared" si="51"/>
        <v>352.49912618399998</v>
      </c>
      <c r="L184" s="17">
        <f t="shared" si="52"/>
        <v>93.99976698239999</v>
      </c>
      <c r="M184" s="25">
        <f t="shared" si="53"/>
        <v>68561.20748046448</v>
      </c>
      <c r="N184" s="1">
        <f t="shared" si="55"/>
        <v>29</v>
      </c>
    </row>
    <row r="185" spans="1:14" x14ac:dyDescent="0.25">
      <c r="A185" s="26">
        <v>30</v>
      </c>
      <c r="B185" s="18">
        <v>19200.240000000002</v>
      </c>
      <c r="C185" s="18">
        <f t="shared" si="45"/>
        <v>39166.569576000002</v>
      </c>
      <c r="D185" s="17">
        <f t="shared" si="46"/>
        <v>0</v>
      </c>
      <c r="E185" s="17">
        <f t="shared" si="42"/>
        <v>39166.569576000002</v>
      </c>
      <c r="F185" s="17">
        <f t="shared" si="47"/>
        <v>4308.32265336</v>
      </c>
      <c r="G185" s="17">
        <f t="shared" si="48"/>
        <v>3333.0750709176004</v>
      </c>
      <c r="H185" s="17">
        <f t="shared" si="43"/>
        <v>727.50724422319627</v>
      </c>
      <c r="I185" s="17">
        <f t="shared" si="49"/>
        <v>2070.1958952599998</v>
      </c>
      <c r="J185" s="17">
        <f t="shared" si="50"/>
        <v>18509.038147537281</v>
      </c>
      <c r="K185" s="17">
        <f t="shared" si="51"/>
        <v>352.49912618399998</v>
      </c>
      <c r="L185" s="17">
        <f t="shared" si="52"/>
        <v>93.99976698239999</v>
      </c>
      <c r="M185" s="25">
        <f t="shared" si="53"/>
        <v>68561.20748046448</v>
      </c>
      <c r="N185" s="1">
        <f t="shared" si="55"/>
        <v>30</v>
      </c>
    </row>
    <row r="186" spans="1:14" x14ac:dyDescent="0.25">
      <c r="A186" s="27">
        <v>31</v>
      </c>
      <c r="B186" s="18">
        <v>19200.240000000002</v>
      </c>
      <c r="C186" s="18">
        <f t="shared" si="45"/>
        <v>39166.569576000002</v>
      </c>
      <c r="D186" s="17">
        <f t="shared" si="46"/>
        <v>0</v>
      </c>
      <c r="E186" s="17">
        <f t="shared" si="42"/>
        <v>39166.569576000002</v>
      </c>
      <c r="F186" s="17">
        <f t="shared" si="47"/>
        <v>4308.32265336</v>
      </c>
      <c r="G186" s="17">
        <f t="shared" si="48"/>
        <v>3333.0750709176004</v>
      </c>
      <c r="H186" s="17">
        <f t="shared" si="43"/>
        <v>727.50724422319627</v>
      </c>
      <c r="I186" s="17">
        <f t="shared" si="49"/>
        <v>2070.1958952599998</v>
      </c>
      <c r="J186" s="17">
        <f t="shared" si="50"/>
        <v>18509.038147537281</v>
      </c>
      <c r="K186" s="17">
        <f t="shared" si="51"/>
        <v>352.49912618399998</v>
      </c>
      <c r="L186" s="17">
        <f t="shared" si="52"/>
        <v>93.99976698239999</v>
      </c>
      <c r="M186" s="25">
        <f t="shared" si="53"/>
        <v>68561.20748046448</v>
      </c>
      <c r="N186" s="1">
        <f t="shared" si="55"/>
        <v>31</v>
      </c>
    </row>
    <row r="187" spans="1:14" x14ac:dyDescent="0.25">
      <c r="A187" s="26">
        <v>32</v>
      </c>
      <c r="B187" s="18">
        <v>19200.240000000002</v>
      </c>
      <c r="C187" s="18">
        <f t="shared" si="45"/>
        <v>39166.569576000002</v>
      </c>
      <c r="D187" s="17">
        <f t="shared" si="46"/>
        <v>0</v>
      </c>
      <c r="E187" s="17">
        <f t="shared" si="42"/>
        <v>39166.569576000002</v>
      </c>
      <c r="F187" s="17">
        <f t="shared" si="47"/>
        <v>4308.32265336</v>
      </c>
      <c r="G187" s="17">
        <f t="shared" si="48"/>
        <v>3333.0750709176004</v>
      </c>
      <c r="H187" s="17">
        <f t="shared" si="43"/>
        <v>727.50724422319627</v>
      </c>
      <c r="I187" s="17">
        <f t="shared" si="49"/>
        <v>2070.1958952599998</v>
      </c>
      <c r="J187" s="17">
        <f t="shared" si="50"/>
        <v>18509.038147537281</v>
      </c>
      <c r="K187" s="17">
        <f t="shared" si="51"/>
        <v>352.49912618399998</v>
      </c>
      <c r="L187" s="17">
        <f t="shared" si="52"/>
        <v>93.99976698239999</v>
      </c>
      <c r="M187" s="25">
        <f t="shared" si="53"/>
        <v>68561.20748046448</v>
      </c>
      <c r="N187" s="1">
        <f t="shared" si="55"/>
        <v>32</v>
      </c>
    </row>
    <row r="188" spans="1:14" x14ac:dyDescent="0.25">
      <c r="A188" s="27">
        <v>33</v>
      </c>
      <c r="B188" s="18">
        <v>19200.240000000002</v>
      </c>
      <c r="C188" s="18">
        <f t="shared" si="45"/>
        <v>39166.569576000002</v>
      </c>
      <c r="D188" s="17">
        <f t="shared" si="46"/>
        <v>0</v>
      </c>
      <c r="E188" s="17">
        <f t="shared" si="42"/>
        <v>39166.569576000002</v>
      </c>
      <c r="F188" s="17">
        <f t="shared" si="47"/>
        <v>4308.32265336</v>
      </c>
      <c r="G188" s="17">
        <f t="shared" si="48"/>
        <v>3333.0750709176004</v>
      </c>
      <c r="H188" s="17">
        <f t="shared" si="43"/>
        <v>727.50724422319627</v>
      </c>
      <c r="I188" s="17">
        <f t="shared" si="49"/>
        <v>2070.1958952599998</v>
      </c>
      <c r="J188" s="17">
        <f t="shared" si="50"/>
        <v>18509.038147537281</v>
      </c>
      <c r="K188" s="17">
        <f t="shared" si="51"/>
        <v>352.49912618399998</v>
      </c>
      <c r="L188" s="17">
        <f t="shared" si="52"/>
        <v>93.99976698239999</v>
      </c>
      <c r="M188" s="25">
        <f t="shared" si="53"/>
        <v>68561.20748046448</v>
      </c>
      <c r="N188" s="1">
        <f t="shared" si="55"/>
        <v>33</v>
      </c>
    </row>
    <row r="189" spans="1:14" x14ac:dyDescent="0.25">
      <c r="A189" s="26">
        <v>34</v>
      </c>
      <c r="B189" s="18">
        <v>19200.240000000002</v>
      </c>
      <c r="C189" s="18">
        <f t="shared" si="45"/>
        <v>39166.569576000002</v>
      </c>
      <c r="D189" s="17">
        <f t="shared" si="46"/>
        <v>0</v>
      </c>
      <c r="E189" s="17">
        <f t="shared" si="42"/>
        <v>39166.569576000002</v>
      </c>
      <c r="F189" s="17">
        <f t="shared" si="47"/>
        <v>4308.32265336</v>
      </c>
      <c r="G189" s="17">
        <f t="shared" si="48"/>
        <v>3333.0750709176004</v>
      </c>
      <c r="H189" s="17">
        <f t="shared" si="43"/>
        <v>727.50724422319627</v>
      </c>
      <c r="I189" s="17">
        <f t="shared" si="49"/>
        <v>2070.1958952599998</v>
      </c>
      <c r="J189" s="17">
        <f t="shared" si="50"/>
        <v>18509.038147537281</v>
      </c>
      <c r="K189" s="17">
        <f t="shared" si="51"/>
        <v>352.49912618399998</v>
      </c>
      <c r="L189" s="17">
        <f t="shared" si="52"/>
        <v>93.99976698239999</v>
      </c>
      <c r="M189" s="25">
        <f t="shared" si="53"/>
        <v>68561.20748046448</v>
      </c>
      <c r="N189" s="1">
        <f t="shared" si="55"/>
        <v>34</v>
      </c>
    </row>
    <row r="190" spans="1:14" x14ac:dyDescent="0.25">
      <c r="A190" s="27">
        <v>35</v>
      </c>
      <c r="B190" s="18">
        <v>19200.240000000002</v>
      </c>
      <c r="C190" s="18">
        <f t="shared" si="45"/>
        <v>39166.569576000002</v>
      </c>
      <c r="D190" s="17">
        <f t="shared" si="46"/>
        <v>0</v>
      </c>
      <c r="E190" s="17">
        <f t="shared" si="42"/>
        <v>39166.569576000002</v>
      </c>
      <c r="F190" s="17">
        <f t="shared" si="47"/>
        <v>4308.32265336</v>
      </c>
      <c r="G190" s="17">
        <f t="shared" si="48"/>
        <v>3333.0750709176004</v>
      </c>
      <c r="H190" s="17">
        <f t="shared" si="43"/>
        <v>727.50724422319627</v>
      </c>
      <c r="I190" s="17">
        <f t="shared" si="49"/>
        <v>2070.1958952599998</v>
      </c>
      <c r="J190" s="17">
        <f t="shared" si="50"/>
        <v>18509.038147537281</v>
      </c>
      <c r="K190" s="17">
        <f t="shared" si="51"/>
        <v>352.49912618399998</v>
      </c>
      <c r="L190" s="17">
        <f t="shared" si="52"/>
        <v>93.99976698239999</v>
      </c>
      <c r="M190" s="25">
        <f t="shared" si="53"/>
        <v>68561.20748046448</v>
      </c>
      <c r="N190" s="1">
        <f t="shared" si="55"/>
        <v>35</v>
      </c>
    </row>
    <row r="193" spans="1:14" x14ac:dyDescent="0.25">
      <c r="B193" s="121" t="s">
        <v>146</v>
      </c>
      <c r="C193" s="121" t="s">
        <v>146</v>
      </c>
      <c r="D193" s="2" t="s">
        <v>0</v>
      </c>
      <c r="E193" s="2" t="s">
        <v>91</v>
      </c>
      <c r="F193" s="2" t="s">
        <v>19</v>
      </c>
      <c r="G193" s="2" t="s">
        <v>14</v>
      </c>
      <c r="H193" s="2" t="s">
        <v>3</v>
      </c>
      <c r="I193" s="3" t="s">
        <v>34</v>
      </c>
      <c r="J193" s="2" t="s">
        <v>1</v>
      </c>
      <c r="K193" s="2" t="s">
        <v>2</v>
      </c>
      <c r="L193" s="2" t="s">
        <v>10</v>
      </c>
      <c r="M193" s="2" t="s">
        <v>4</v>
      </c>
    </row>
    <row r="194" spans="1:14" x14ac:dyDescent="0.25">
      <c r="B194" s="121" t="s">
        <v>144</v>
      </c>
      <c r="C194" s="5" t="s">
        <v>27</v>
      </c>
      <c r="D194" s="2" t="s">
        <v>5</v>
      </c>
      <c r="E194" s="3" t="s">
        <v>12</v>
      </c>
      <c r="F194" s="2" t="s">
        <v>20</v>
      </c>
      <c r="G194" s="5" t="s">
        <v>8</v>
      </c>
      <c r="H194" s="5" t="s">
        <v>13</v>
      </c>
      <c r="I194" s="2" t="s">
        <v>9</v>
      </c>
      <c r="J194" s="3" t="s">
        <v>6</v>
      </c>
      <c r="K194" s="5" t="s">
        <v>7</v>
      </c>
      <c r="L194" s="3" t="s">
        <v>11</v>
      </c>
      <c r="M194" s="3"/>
    </row>
    <row r="195" spans="1:14" x14ac:dyDescent="0.25">
      <c r="B195" s="165">
        <v>2004</v>
      </c>
      <c r="C195" s="2" t="s">
        <v>12</v>
      </c>
      <c r="D195" s="2" t="s">
        <v>28</v>
      </c>
      <c r="E195" s="2"/>
      <c r="F195" s="2" t="s">
        <v>11</v>
      </c>
      <c r="G195" s="6" t="s">
        <v>21</v>
      </c>
      <c r="H195" s="6"/>
      <c r="I195" s="4"/>
      <c r="J195" s="2"/>
      <c r="K195" s="2"/>
      <c r="L195" s="4"/>
      <c r="M195" s="2"/>
    </row>
    <row r="196" spans="1:14" x14ac:dyDescent="0.25">
      <c r="B196" s="2"/>
      <c r="C196" s="7">
        <f>$C$4</f>
        <v>2.0398999999999998</v>
      </c>
      <c r="D196" s="2"/>
      <c r="F196" s="7">
        <v>0.11</v>
      </c>
      <c r="G196" s="9">
        <v>0.92</v>
      </c>
      <c r="H196" s="20">
        <v>480</v>
      </c>
      <c r="I196" s="24">
        <v>862.56</v>
      </c>
      <c r="J196" s="7">
        <f>$J$4</f>
        <v>0.4</v>
      </c>
      <c r="K196" s="8">
        <v>8.9999999999999993E-3</v>
      </c>
      <c r="L196" s="13">
        <v>2.3999999999999998E-3</v>
      </c>
      <c r="M196" s="4"/>
    </row>
    <row r="197" spans="1:14" x14ac:dyDescent="0.25">
      <c r="B197" s="2"/>
      <c r="C197" s="2"/>
      <c r="D197" s="2"/>
      <c r="E197" s="2"/>
      <c r="F197" s="2"/>
      <c r="G197" s="22" t="s">
        <v>72</v>
      </c>
      <c r="H197" s="7">
        <v>1.3459000000000001</v>
      </c>
      <c r="I197" s="12">
        <v>2.5000000000000001E-2</v>
      </c>
      <c r="J197" s="21" t="s">
        <v>16</v>
      </c>
      <c r="K197" s="22" t="s">
        <v>72</v>
      </c>
      <c r="L197" s="22" t="s">
        <v>72</v>
      </c>
      <c r="M197" s="4"/>
    </row>
    <row r="198" spans="1:14" x14ac:dyDescent="0.25">
      <c r="B198" s="2"/>
      <c r="C198" s="2"/>
      <c r="D198" s="2"/>
      <c r="E198" s="2"/>
      <c r="F198" s="2" t="s">
        <v>11</v>
      </c>
      <c r="G198" s="22" t="s">
        <v>30</v>
      </c>
      <c r="H198" s="2" t="s">
        <v>11</v>
      </c>
      <c r="I198" s="23">
        <v>194.04</v>
      </c>
      <c r="J198" s="22" t="s">
        <v>17</v>
      </c>
      <c r="K198" s="22" t="s">
        <v>11</v>
      </c>
      <c r="L198" s="22" t="s">
        <v>11</v>
      </c>
      <c r="M198" s="4"/>
    </row>
    <row r="199" spans="1:14" x14ac:dyDescent="0.25">
      <c r="B199" s="2"/>
      <c r="C199" s="2"/>
      <c r="D199" s="2"/>
      <c r="E199" s="2"/>
      <c r="F199" s="2"/>
      <c r="G199" s="29">
        <v>0.11</v>
      </c>
      <c r="H199" s="2"/>
      <c r="I199" s="24">
        <v>388.09</v>
      </c>
      <c r="J199" s="71">
        <v>0.11</v>
      </c>
      <c r="K199" s="2"/>
      <c r="L199" s="14"/>
      <c r="M199" s="4"/>
    </row>
    <row r="200" spans="1:14" x14ac:dyDescent="0.25">
      <c r="B200" s="2"/>
      <c r="C200" s="2"/>
      <c r="D200" s="2"/>
      <c r="E200" s="2"/>
      <c r="F200" s="2"/>
      <c r="G200" s="22"/>
      <c r="H200" s="2"/>
      <c r="I200" s="12">
        <v>7.0000000000000007E-2</v>
      </c>
      <c r="J200" s="22" t="s">
        <v>18</v>
      </c>
      <c r="K200" s="2"/>
      <c r="L200" s="14"/>
      <c r="M200" s="4"/>
    </row>
    <row r="201" spans="1:14" ht="16.2" x14ac:dyDescent="0.4">
      <c r="B201" s="15"/>
      <c r="C201" s="15"/>
      <c r="D201" s="15"/>
      <c r="E201" s="15"/>
      <c r="F201" s="15"/>
      <c r="G201" s="16"/>
      <c r="H201" s="16"/>
      <c r="I201" s="4"/>
      <c r="J201" s="22" t="s">
        <v>34</v>
      </c>
      <c r="K201" s="15"/>
      <c r="L201" s="11"/>
      <c r="M201" s="4"/>
    </row>
    <row r="202" spans="1:14" ht="16.2" x14ac:dyDescent="0.4">
      <c r="B202" s="15"/>
      <c r="C202" s="15"/>
      <c r="D202" s="15"/>
      <c r="E202" s="15"/>
      <c r="F202" s="15"/>
      <c r="G202" s="16"/>
      <c r="H202" s="16"/>
      <c r="I202" s="10"/>
      <c r="J202" s="15"/>
      <c r="K202" s="15"/>
      <c r="L202" s="10"/>
      <c r="M202" s="4"/>
    </row>
    <row r="203" spans="1:14" x14ac:dyDescent="0.25">
      <c r="A203" s="27">
        <v>0</v>
      </c>
      <c r="B203" s="18">
        <v>14721.9</v>
      </c>
      <c r="C203" s="18">
        <f>B203*$C$4</f>
        <v>30031.203809999995</v>
      </c>
      <c r="D203" s="17">
        <f>IF(B203&lt;16100,720,IF(B203&lt;16488.96,15612.24-B203*0.925,IF(B203&lt;18330,360,IF(B203 &lt;18718.39,17314.52-B203*0.925,0))))</f>
        <v>720</v>
      </c>
      <c r="E203" s="17">
        <f t="shared" ref="E203:E238" si="56">(B203+D203)*$C$196</f>
        <v>31499.931809999998</v>
      </c>
      <c r="F203" s="17">
        <f>E203*$F$196</f>
        <v>3464.9924990999998</v>
      </c>
      <c r="G203" s="17">
        <f>(E203+F203)/12*$G$196</f>
        <v>2680.6441970309997</v>
      </c>
      <c r="H203" s="17">
        <f t="shared" ref="H203:H238" si="57">$H$196*$C$196/$H$197</f>
        <v>727.50724422319627</v>
      </c>
      <c r="I203" s="17">
        <f>IF(($I$200*E203/12)&lt;$I$198,$I$198,IF(($I$200*E203/12)&gt;$I$199,$I$199,($I$200*E203/12)))+$I$196+$I$197*E203</f>
        <v>1844.0982952499999</v>
      </c>
      <c r="J203" s="17">
        <f>(E203+F203+H203+I203)*$J$196</f>
        <v>15014.611939429276</v>
      </c>
      <c r="K203" s="17">
        <f>(C203*$K$196)</f>
        <v>270.28083428999992</v>
      </c>
      <c r="L203" s="17">
        <f>C203*$L$196</f>
        <v>72.074889143999982</v>
      </c>
      <c r="M203" s="25">
        <f>SUM(E203:L203)</f>
        <v>55574.141708467469</v>
      </c>
      <c r="N203" s="1">
        <f t="shared" ref="N203:N238" si="58">A203</f>
        <v>0</v>
      </c>
    </row>
    <row r="204" spans="1:14" x14ac:dyDescent="0.25">
      <c r="A204" s="27">
        <v>1</v>
      </c>
      <c r="B204" s="18">
        <v>14975.41</v>
      </c>
      <c r="C204" s="18">
        <f t="shared" ref="C204:C238" si="59">B204*$C$4</f>
        <v>30548.338858999996</v>
      </c>
      <c r="D204" s="17">
        <f t="shared" ref="D204:D238" si="60">IF(B204&lt;16100,720,IF(B204&lt;16488.96,15612.24-B204*0.925,IF(B204&lt;18330,360,IF(B204 &lt;18718.39,17314.52-B204*0.925,0))))</f>
        <v>720</v>
      </c>
      <c r="E204" s="17">
        <f t="shared" si="56"/>
        <v>32017.066858999999</v>
      </c>
      <c r="F204" s="17">
        <f t="shared" ref="F204:F238" si="61">E204*$F$196</f>
        <v>3521.87735449</v>
      </c>
      <c r="G204" s="17">
        <f t="shared" ref="G204:G238" si="62">(E204+F204)/12*$G$196</f>
        <v>2724.6523897009001</v>
      </c>
      <c r="H204" s="17">
        <f t="shared" si="57"/>
        <v>727.50724422319627</v>
      </c>
      <c r="I204" s="17">
        <f t="shared" ref="I204:I238" si="63">IF(($I$200*E204/12)&lt;$I$198,$I$198,IF(($I$200*E204/12)&gt;$I$199,$I$199,($I$200*E204/12)))+$I$196+$I$197*E204</f>
        <v>1857.0266714750001</v>
      </c>
      <c r="J204" s="17">
        <f t="shared" ref="J204:J238" si="64">(E204+F204+H204+I204)*$J$196</f>
        <v>15249.391251675283</v>
      </c>
      <c r="K204" s="17">
        <f t="shared" ref="K204:K238" si="65">(C204*$K$196)</f>
        <v>274.93504973099994</v>
      </c>
      <c r="L204" s="17">
        <f t="shared" ref="L204:L238" si="66">C204*$L$196</f>
        <v>73.316013261599977</v>
      </c>
      <c r="M204" s="25">
        <f t="shared" ref="M204:M238" si="67">SUM(E204:L204)</f>
        <v>56445.772833556992</v>
      </c>
      <c r="N204" s="1">
        <f t="shared" si="58"/>
        <v>1</v>
      </c>
    </row>
    <row r="205" spans="1:14" x14ac:dyDescent="0.25">
      <c r="A205" s="27">
        <v>2</v>
      </c>
      <c r="B205" s="18">
        <v>15228.92</v>
      </c>
      <c r="C205" s="18">
        <f t="shared" si="59"/>
        <v>31065.473907999996</v>
      </c>
      <c r="D205" s="17">
        <f t="shared" si="60"/>
        <v>720</v>
      </c>
      <c r="E205" s="17">
        <f t="shared" si="56"/>
        <v>32534.201907999999</v>
      </c>
      <c r="F205" s="17">
        <f t="shared" si="61"/>
        <v>3578.7622098799998</v>
      </c>
      <c r="G205" s="17">
        <f t="shared" si="62"/>
        <v>2768.6605823708001</v>
      </c>
      <c r="H205" s="17">
        <f t="shared" si="57"/>
        <v>727.50724422319627</v>
      </c>
      <c r="I205" s="17">
        <f t="shared" si="63"/>
        <v>1869.9550476999998</v>
      </c>
      <c r="J205" s="17">
        <f t="shared" si="64"/>
        <v>15484.170563921281</v>
      </c>
      <c r="K205" s="17">
        <f t="shared" si="65"/>
        <v>279.58926517199995</v>
      </c>
      <c r="L205" s="17">
        <f t="shared" si="66"/>
        <v>74.557137379199986</v>
      </c>
      <c r="M205" s="25">
        <f t="shared" si="67"/>
        <v>57317.403958646479</v>
      </c>
      <c r="N205" s="1">
        <f t="shared" si="58"/>
        <v>2</v>
      </c>
    </row>
    <row r="206" spans="1:14" x14ac:dyDescent="0.25">
      <c r="A206" s="27">
        <v>3</v>
      </c>
      <c r="B206" s="18">
        <v>15482.43</v>
      </c>
      <c r="C206" s="18">
        <f t="shared" si="59"/>
        <v>31582.608956999997</v>
      </c>
      <c r="D206" s="17">
        <f t="shared" si="60"/>
        <v>720</v>
      </c>
      <c r="E206" s="17">
        <f t="shared" si="56"/>
        <v>33051.336957</v>
      </c>
      <c r="F206" s="17">
        <f t="shared" si="61"/>
        <v>3635.64706527</v>
      </c>
      <c r="G206" s="17">
        <f t="shared" si="62"/>
        <v>2812.6687750407</v>
      </c>
      <c r="H206" s="17">
        <f t="shared" si="57"/>
        <v>727.50724422319627</v>
      </c>
      <c r="I206" s="17">
        <f t="shared" si="63"/>
        <v>1882.883423925</v>
      </c>
      <c r="J206" s="17">
        <f t="shared" si="64"/>
        <v>15718.94987616728</v>
      </c>
      <c r="K206" s="17">
        <f t="shared" si="65"/>
        <v>284.24348061299997</v>
      </c>
      <c r="L206" s="17">
        <f t="shared" si="66"/>
        <v>75.798261496799981</v>
      </c>
      <c r="M206" s="25">
        <f t="shared" si="67"/>
        <v>58189.035083735973</v>
      </c>
      <c r="N206" s="1">
        <f t="shared" si="58"/>
        <v>3</v>
      </c>
    </row>
    <row r="207" spans="1:14" x14ac:dyDescent="0.25">
      <c r="A207" s="27">
        <v>4</v>
      </c>
      <c r="B207" s="18">
        <v>15735.94</v>
      </c>
      <c r="C207" s="18">
        <f t="shared" si="59"/>
        <v>32099.744005999997</v>
      </c>
      <c r="D207" s="17">
        <f t="shared" si="60"/>
        <v>720</v>
      </c>
      <c r="E207" s="17">
        <f t="shared" si="56"/>
        <v>33568.472006000004</v>
      </c>
      <c r="F207" s="17">
        <f t="shared" si="61"/>
        <v>3692.5319206600002</v>
      </c>
      <c r="G207" s="17">
        <f t="shared" si="62"/>
        <v>2856.6769677106008</v>
      </c>
      <c r="H207" s="17">
        <f t="shared" si="57"/>
        <v>727.50724422319627</v>
      </c>
      <c r="I207" s="17">
        <f t="shared" si="63"/>
        <v>1897.587886851667</v>
      </c>
      <c r="J207" s="17">
        <f t="shared" si="64"/>
        <v>15954.439623093949</v>
      </c>
      <c r="K207" s="17">
        <f t="shared" si="65"/>
        <v>288.89769605399994</v>
      </c>
      <c r="L207" s="17">
        <f t="shared" si="66"/>
        <v>77.03938561439999</v>
      </c>
      <c r="M207" s="25">
        <f t="shared" si="67"/>
        <v>59063.152730207825</v>
      </c>
      <c r="N207" s="1">
        <f t="shared" si="58"/>
        <v>4</v>
      </c>
    </row>
    <row r="208" spans="1:14" x14ac:dyDescent="0.25">
      <c r="A208" s="27">
        <v>5</v>
      </c>
      <c r="B208" s="18">
        <v>15989.45</v>
      </c>
      <c r="C208" s="18">
        <f t="shared" si="59"/>
        <v>32616.879054999998</v>
      </c>
      <c r="D208" s="17">
        <f t="shared" si="60"/>
        <v>720</v>
      </c>
      <c r="E208" s="17">
        <f t="shared" si="56"/>
        <v>34085.607055</v>
      </c>
      <c r="F208" s="17">
        <f t="shared" si="61"/>
        <v>3749.41677605</v>
      </c>
      <c r="G208" s="17">
        <f t="shared" si="62"/>
        <v>2900.6851603804998</v>
      </c>
      <c r="H208" s="17">
        <f t="shared" si="57"/>
        <v>727.50724422319627</v>
      </c>
      <c r="I208" s="17">
        <f t="shared" si="63"/>
        <v>1913.5328841958333</v>
      </c>
      <c r="J208" s="17">
        <f t="shared" si="64"/>
        <v>16190.425583787612</v>
      </c>
      <c r="K208" s="17">
        <f t="shared" si="65"/>
        <v>293.55191149499996</v>
      </c>
      <c r="L208" s="17">
        <f t="shared" si="66"/>
        <v>78.280509731999985</v>
      </c>
      <c r="M208" s="25">
        <f t="shared" si="67"/>
        <v>59939.00712486414</v>
      </c>
      <c r="N208" s="1">
        <f t="shared" si="58"/>
        <v>5</v>
      </c>
    </row>
    <row r="209" spans="1:15" x14ac:dyDescent="0.25">
      <c r="A209" s="27">
        <v>6</v>
      </c>
      <c r="B209" s="18">
        <v>16242.96</v>
      </c>
      <c r="C209" s="18">
        <f t="shared" si="59"/>
        <v>33134.014103999994</v>
      </c>
      <c r="D209" s="17">
        <f t="shared" si="60"/>
        <v>587.50200000000041</v>
      </c>
      <c r="E209" s="17">
        <f t="shared" si="56"/>
        <v>34332.459433799995</v>
      </c>
      <c r="F209" s="17">
        <f t="shared" si="61"/>
        <v>3776.5705377179993</v>
      </c>
      <c r="G209" s="17">
        <f t="shared" si="62"/>
        <v>2921.6922978163798</v>
      </c>
      <c r="H209" s="17">
        <f t="shared" si="57"/>
        <v>727.50724422319627</v>
      </c>
      <c r="I209" s="17">
        <f t="shared" si="63"/>
        <v>1921.1441658754998</v>
      </c>
      <c r="J209" s="17">
        <f t="shared" si="64"/>
        <v>16303.072552646678</v>
      </c>
      <c r="K209" s="17">
        <f t="shared" si="65"/>
        <v>298.20612693599992</v>
      </c>
      <c r="L209" s="17">
        <f t="shared" si="66"/>
        <v>79.521633849599979</v>
      </c>
      <c r="M209" s="25">
        <f t="shared" si="67"/>
        <v>60360.173992865348</v>
      </c>
      <c r="N209" s="1">
        <f t="shared" si="58"/>
        <v>6</v>
      </c>
    </row>
    <row r="210" spans="1:15" x14ac:dyDescent="0.25">
      <c r="A210" s="27">
        <v>7</v>
      </c>
      <c r="B210" s="18">
        <v>16496.47</v>
      </c>
      <c r="C210" s="18">
        <f t="shared" si="59"/>
        <v>33651.149152999998</v>
      </c>
      <c r="D210" s="17">
        <f t="shared" si="60"/>
        <v>360</v>
      </c>
      <c r="E210" s="17">
        <f t="shared" si="56"/>
        <v>34385.513153</v>
      </c>
      <c r="F210" s="17">
        <f t="shared" si="61"/>
        <v>3782.4064468299998</v>
      </c>
      <c r="G210" s="17">
        <f t="shared" si="62"/>
        <v>2926.2071693203002</v>
      </c>
      <c r="H210" s="17">
        <f t="shared" si="57"/>
        <v>727.50724422319627</v>
      </c>
      <c r="I210" s="17">
        <f t="shared" si="63"/>
        <v>1922.7799888841666</v>
      </c>
      <c r="J210" s="17">
        <f t="shared" si="64"/>
        <v>16327.282733174947</v>
      </c>
      <c r="K210" s="17">
        <f t="shared" si="65"/>
        <v>302.86034237699994</v>
      </c>
      <c r="L210" s="17">
        <f t="shared" si="66"/>
        <v>80.762757967199988</v>
      </c>
      <c r="M210" s="25">
        <f t="shared" si="67"/>
        <v>60455.319835776812</v>
      </c>
      <c r="N210" s="1">
        <f t="shared" si="58"/>
        <v>7</v>
      </c>
    </row>
    <row r="211" spans="1:15" x14ac:dyDescent="0.25">
      <c r="A211" s="28">
        <v>8</v>
      </c>
      <c r="B211" s="18">
        <v>16749.98</v>
      </c>
      <c r="C211" s="18">
        <f t="shared" si="59"/>
        <v>34168.284201999995</v>
      </c>
      <c r="D211" s="17">
        <f t="shared" si="60"/>
        <v>360</v>
      </c>
      <c r="E211" s="17">
        <f t="shared" si="56"/>
        <v>34902.648201999997</v>
      </c>
      <c r="F211" s="17">
        <f t="shared" si="61"/>
        <v>3839.2913022199996</v>
      </c>
      <c r="G211" s="17">
        <f t="shared" si="62"/>
        <v>2970.2153619902001</v>
      </c>
      <c r="H211" s="17">
        <f t="shared" si="57"/>
        <v>727.50724422319627</v>
      </c>
      <c r="I211" s="17">
        <f t="shared" si="63"/>
        <v>1938.7249862283334</v>
      </c>
      <c r="J211" s="17">
        <f t="shared" si="64"/>
        <v>16563.268693868613</v>
      </c>
      <c r="K211" s="17">
        <f t="shared" si="65"/>
        <v>307.51455781799996</v>
      </c>
      <c r="L211" s="17">
        <f t="shared" si="66"/>
        <v>82.003882084799983</v>
      </c>
      <c r="M211" s="25">
        <f t="shared" si="67"/>
        <v>61331.174230433149</v>
      </c>
      <c r="N211" s="1">
        <v>8</v>
      </c>
    </row>
    <row r="212" spans="1:15" x14ac:dyDescent="0.25">
      <c r="A212" s="106">
        <v>9</v>
      </c>
      <c r="B212" s="18">
        <v>17003.490000000002</v>
      </c>
      <c r="C212" s="18">
        <f t="shared" si="59"/>
        <v>34685.419250999999</v>
      </c>
      <c r="D212" s="17">
        <f t="shared" si="60"/>
        <v>360</v>
      </c>
      <c r="E212" s="17">
        <f t="shared" si="56"/>
        <v>35419.783251000001</v>
      </c>
      <c r="F212" s="17">
        <f t="shared" si="61"/>
        <v>3896.1761576100002</v>
      </c>
      <c r="G212" s="17">
        <f t="shared" si="62"/>
        <v>3014.2235546601005</v>
      </c>
      <c r="H212" s="17">
        <f t="shared" si="57"/>
        <v>727.50724422319627</v>
      </c>
      <c r="I212" s="17">
        <f t="shared" si="63"/>
        <v>1954.6699835724999</v>
      </c>
      <c r="J212" s="17">
        <f t="shared" si="64"/>
        <v>16799.254654562283</v>
      </c>
      <c r="K212" s="17">
        <f t="shared" si="65"/>
        <v>312.16877325899998</v>
      </c>
      <c r="L212" s="17">
        <f t="shared" si="66"/>
        <v>83.245006202399992</v>
      </c>
      <c r="M212" s="25">
        <f t="shared" si="67"/>
        <v>62207.028625089486</v>
      </c>
      <c r="N212" s="1">
        <f t="shared" si="58"/>
        <v>9</v>
      </c>
      <c r="O212" s="1" t="s">
        <v>11</v>
      </c>
    </row>
    <row r="213" spans="1:15" x14ac:dyDescent="0.25">
      <c r="A213" s="27">
        <v>10</v>
      </c>
      <c r="B213" s="18">
        <v>17338.37</v>
      </c>
      <c r="C213" s="18">
        <f t="shared" si="59"/>
        <v>35368.540962999992</v>
      </c>
      <c r="D213" s="17">
        <f t="shared" si="60"/>
        <v>360</v>
      </c>
      <c r="E213" s="17">
        <f t="shared" si="56"/>
        <v>36102.904962999994</v>
      </c>
      <c r="F213" s="17">
        <f t="shared" si="61"/>
        <v>3971.3195459299991</v>
      </c>
      <c r="G213" s="17">
        <f t="shared" si="62"/>
        <v>3072.3572123512995</v>
      </c>
      <c r="H213" s="17">
        <f t="shared" si="57"/>
        <v>727.50724422319627</v>
      </c>
      <c r="I213" s="17">
        <f t="shared" si="63"/>
        <v>1975.7329030258334</v>
      </c>
      <c r="J213" s="17">
        <f t="shared" si="64"/>
        <v>17110.985862471611</v>
      </c>
      <c r="K213" s="17">
        <f t="shared" si="65"/>
        <v>318.31686866699988</v>
      </c>
      <c r="L213" s="17">
        <f t="shared" si="66"/>
        <v>84.884498311199977</v>
      </c>
      <c r="M213" s="25">
        <f t="shared" si="67"/>
        <v>63364.009097980132</v>
      </c>
      <c r="N213" s="1">
        <f t="shared" si="58"/>
        <v>10</v>
      </c>
    </row>
    <row r="214" spans="1:15" x14ac:dyDescent="0.25">
      <c r="A214" s="27">
        <v>11</v>
      </c>
      <c r="B214" s="18">
        <v>17673.25</v>
      </c>
      <c r="C214" s="18">
        <f t="shared" si="59"/>
        <v>36051.662675</v>
      </c>
      <c r="D214" s="17">
        <f t="shared" si="60"/>
        <v>360</v>
      </c>
      <c r="E214" s="17">
        <f t="shared" si="56"/>
        <v>36786.026674999994</v>
      </c>
      <c r="F214" s="17">
        <f t="shared" si="61"/>
        <v>4046.4629342499993</v>
      </c>
      <c r="G214" s="17">
        <f t="shared" si="62"/>
        <v>3130.4908700424994</v>
      </c>
      <c r="H214" s="17">
        <f t="shared" si="57"/>
        <v>727.50724422319627</v>
      </c>
      <c r="I214" s="17">
        <f t="shared" si="63"/>
        <v>1996.7958224791664</v>
      </c>
      <c r="J214" s="17">
        <f t="shared" si="64"/>
        <v>17422.717070380942</v>
      </c>
      <c r="K214" s="17">
        <f t="shared" si="65"/>
        <v>324.46496407499995</v>
      </c>
      <c r="L214" s="17">
        <f t="shared" si="66"/>
        <v>86.52399041999999</v>
      </c>
      <c r="M214" s="25">
        <f t="shared" si="67"/>
        <v>64520.989570870792</v>
      </c>
      <c r="N214" s="1">
        <f t="shared" si="58"/>
        <v>11</v>
      </c>
    </row>
    <row r="215" spans="1:15" x14ac:dyDescent="0.25">
      <c r="A215" s="27">
        <v>12</v>
      </c>
      <c r="B215" s="18">
        <v>18008.13</v>
      </c>
      <c r="C215" s="18">
        <f t="shared" si="59"/>
        <v>36734.784387</v>
      </c>
      <c r="D215" s="17">
        <f t="shared" si="60"/>
        <v>360</v>
      </c>
      <c r="E215" s="17">
        <f t="shared" si="56"/>
        <v>37469.148387000001</v>
      </c>
      <c r="F215" s="17">
        <f t="shared" si="61"/>
        <v>4121.60632257</v>
      </c>
      <c r="G215" s="17">
        <f t="shared" si="62"/>
        <v>3188.6245277337002</v>
      </c>
      <c r="H215" s="17">
        <f t="shared" si="57"/>
        <v>727.50724422319627</v>
      </c>
      <c r="I215" s="17">
        <f t="shared" si="63"/>
        <v>2017.8587419325002</v>
      </c>
      <c r="J215" s="17">
        <f t="shared" si="64"/>
        <v>17734.448278290278</v>
      </c>
      <c r="K215" s="17">
        <f t="shared" si="65"/>
        <v>330.61305948299997</v>
      </c>
      <c r="L215" s="17">
        <f t="shared" si="66"/>
        <v>88.163482528799989</v>
      </c>
      <c r="M215" s="25">
        <f t="shared" si="67"/>
        <v>65677.970043761481</v>
      </c>
      <c r="N215" s="1">
        <f t="shared" si="58"/>
        <v>12</v>
      </c>
    </row>
    <row r="216" spans="1:15" x14ac:dyDescent="0.25">
      <c r="A216" s="27">
        <v>13</v>
      </c>
      <c r="B216" s="18">
        <v>18280.04</v>
      </c>
      <c r="C216" s="18">
        <f t="shared" si="59"/>
        <v>37289.453595999999</v>
      </c>
      <c r="D216" s="17">
        <f t="shared" si="60"/>
        <v>360</v>
      </c>
      <c r="E216" s="17">
        <f t="shared" si="56"/>
        <v>38023.817596000001</v>
      </c>
      <c r="F216" s="17">
        <f t="shared" si="61"/>
        <v>4182.6199355600002</v>
      </c>
      <c r="G216" s="17">
        <f t="shared" si="62"/>
        <v>3235.8268774196004</v>
      </c>
      <c r="H216" s="17">
        <f t="shared" si="57"/>
        <v>727.50724422319627</v>
      </c>
      <c r="I216" s="17">
        <f t="shared" si="63"/>
        <v>2034.9610425433334</v>
      </c>
      <c r="J216" s="17">
        <f t="shared" si="64"/>
        <v>17987.562327330616</v>
      </c>
      <c r="K216" s="17">
        <f t="shared" si="65"/>
        <v>335.60508236399994</v>
      </c>
      <c r="L216" s="17">
        <f t="shared" si="66"/>
        <v>89.494688630399992</v>
      </c>
      <c r="M216" s="25">
        <f t="shared" si="67"/>
        <v>66617.394794071151</v>
      </c>
      <c r="N216" s="1">
        <f t="shared" si="58"/>
        <v>13</v>
      </c>
    </row>
    <row r="217" spans="1:15" x14ac:dyDescent="0.25">
      <c r="A217" s="27">
        <v>14</v>
      </c>
      <c r="B217" s="18">
        <v>18407.990000000002</v>
      </c>
      <c r="C217" s="18">
        <f t="shared" si="59"/>
        <v>37550.458801000001</v>
      </c>
      <c r="D217" s="17">
        <f t="shared" si="60"/>
        <v>287.12924999999814</v>
      </c>
      <c r="E217" s="17">
        <f t="shared" si="56"/>
        <v>38136.173758074998</v>
      </c>
      <c r="F217" s="17">
        <f t="shared" si="61"/>
        <v>4194.97911338825</v>
      </c>
      <c r="G217" s="17">
        <f t="shared" si="62"/>
        <v>3245.388386812182</v>
      </c>
      <c r="H217" s="17">
        <f t="shared" si="57"/>
        <v>727.50724422319627</v>
      </c>
      <c r="I217" s="17">
        <f t="shared" si="63"/>
        <v>2038.4253575406458</v>
      </c>
      <c r="J217" s="17">
        <f t="shared" si="64"/>
        <v>18038.834189290836</v>
      </c>
      <c r="K217" s="17">
        <f t="shared" si="65"/>
        <v>337.95412920899997</v>
      </c>
      <c r="L217" s="17">
        <f t="shared" si="66"/>
        <v>90.121101122399992</v>
      </c>
      <c r="M217" s="25">
        <f t="shared" si="67"/>
        <v>66809.383279661502</v>
      </c>
      <c r="N217" s="1">
        <f t="shared" si="58"/>
        <v>14</v>
      </c>
    </row>
    <row r="218" spans="1:15" x14ac:dyDescent="0.25">
      <c r="A218" s="27">
        <v>15</v>
      </c>
      <c r="B218" s="18">
        <v>18535.939999999999</v>
      </c>
      <c r="C218" s="18">
        <f t="shared" si="59"/>
        <v>37811.464005999995</v>
      </c>
      <c r="D218" s="17">
        <f t="shared" si="60"/>
        <v>168.77549999999974</v>
      </c>
      <c r="E218" s="17">
        <f t="shared" si="56"/>
        <v>38155.749148449991</v>
      </c>
      <c r="F218" s="17">
        <f t="shared" si="61"/>
        <v>4197.1324063294987</v>
      </c>
      <c r="G218" s="17">
        <f t="shared" si="62"/>
        <v>3247.0542525330943</v>
      </c>
      <c r="H218" s="17">
        <f t="shared" si="57"/>
        <v>727.50724422319627</v>
      </c>
      <c r="I218" s="17">
        <f t="shared" si="63"/>
        <v>2039.0289320772081</v>
      </c>
      <c r="J218" s="17">
        <f t="shared" si="64"/>
        <v>18047.767092431957</v>
      </c>
      <c r="K218" s="17">
        <f t="shared" si="65"/>
        <v>340.30317605399995</v>
      </c>
      <c r="L218" s="17">
        <f t="shared" si="66"/>
        <v>90.747513614399978</v>
      </c>
      <c r="M218" s="25">
        <f t="shared" si="67"/>
        <v>66845.289765713358</v>
      </c>
      <c r="N218" s="1">
        <f t="shared" si="58"/>
        <v>15</v>
      </c>
    </row>
    <row r="219" spans="1:15" x14ac:dyDescent="0.25">
      <c r="A219" s="28">
        <v>16</v>
      </c>
      <c r="B219" s="18">
        <v>18663.89</v>
      </c>
      <c r="C219" s="18">
        <f t="shared" si="59"/>
        <v>38072.469210999996</v>
      </c>
      <c r="D219" s="17">
        <f t="shared" si="60"/>
        <v>50.421750000001339</v>
      </c>
      <c r="E219" s="17">
        <f t="shared" si="56"/>
        <v>38175.324538825</v>
      </c>
      <c r="F219" s="17">
        <f t="shared" si="61"/>
        <v>4199.2856992707502</v>
      </c>
      <c r="G219" s="17">
        <f t="shared" si="62"/>
        <v>3248.720118254008</v>
      </c>
      <c r="H219" s="17">
        <f t="shared" si="57"/>
        <v>727.50724422319627</v>
      </c>
      <c r="I219" s="17">
        <f t="shared" si="63"/>
        <v>2039.6325066137711</v>
      </c>
      <c r="J219" s="17">
        <f t="shared" si="64"/>
        <v>18056.69999557309</v>
      </c>
      <c r="K219" s="17">
        <f t="shared" si="65"/>
        <v>342.65222289899992</v>
      </c>
      <c r="L219" s="17">
        <f t="shared" si="66"/>
        <v>91.373926106399978</v>
      </c>
      <c r="M219" s="25">
        <f t="shared" si="67"/>
        <v>66881.196251765228</v>
      </c>
      <c r="N219" s="1">
        <v>16</v>
      </c>
    </row>
    <row r="220" spans="1:15" x14ac:dyDescent="0.25">
      <c r="A220" s="27">
        <v>17</v>
      </c>
      <c r="B220" s="18">
        <v>18791.84</v>
      </c>
      <c r="C220" s="18">
        <f t="shared" si="59"/>
        <v>38333.474415999997</v>
      </c>
      <c r="D220" s="17">
        <f t="shared" si="60"/>
        <v>0</v>
      </c>
      <c r="E220" s="17">
        <f t="shared" si="56"/>
        <v>38333.474415999997</v>
      </c>
      <c r="F220" s="17">
        <f t="shared" si="61"/>
        <v>4216.6821857599998</v>
      </c>
      <c r="G220" s="17">
        <f t="shared" si="62"/>
        <v>3262.1786728016</v>
      </c>
      <c r="H220" s="17">
        <f t="shared" si="57"/>
        <v>727.50724422319627</v>
      </c>
      <c r="I220" s="17">
        <f t="shared" si="63"/>
        <v>2044.5087944933332</v>
      </c>
      <c r="J220" s="17">
        <f t="shared" si="64"/>
        <v>18128.869056190611</v>
      </c>
      <c r="K220" s="17">
        <f t="shared" si="65"/>
        <v>345.00126974399996</v>
      </c>
      <c r="L220" s="17">
        <f t="shared" si="66"/>
        <v>92.000338598399992</v>
      </c>
      <c r="M220" s="25">
        <f t="shared" si="67"/>
        <v>67150.221977811132</v>
      </c>
      <c r="N220" s="1">
        <f t="shared" si="58"/>
        <v>17</v>
      </c>
      <c r="O220" s="1" t="s">
        <v>11</v>
      </c>
    </row>
    <row r="221" spans="1:15" x14ac:dyDescent="0.25">
      <c r="A221" s="27">
        <v>18</v>
      </c>
      <c r="B221" s="18">
        <v>18919.79</v>
      </c>
      <c r="C221" s="18">
        <f t="shared" si="59"/>
        <v>38594.479620999999</v>
      </c>
      <c r="D221" s="17">
        <f t="shared" si="60"/>
        <v>0</v>
      </c>
      <c r="E221" s="17">
        <f t="shared" si="56"/>
        <v>38594.479620999999</v>
      </c>
      <c r="F221" s="17">
        <f t="shared" si="61"/>
        <v>4245.3927583100003</v>
      </c>
      <c r="G221" s="17">
        <f t="shared" si="62"/>
        <v>3284.3902157470998</v>
      </c>
      <c r="H221" s="17">
        <f t="shared" si="57"/>
        <v>727.50724422319627</v>
      </c>
      <c r="I221" s="17">
        <f t="shared" si="63"/>
        <v>2052.5564549808332</v>
      </c>
      <c r="J221" s="17">
        <f t="shared" si="64"/>
        <v>18247.974431405612</v>
      </c>
      <c r="K221" s="17">
        <f t="shared" si="65"/>
        <v>347.35031658899999</v>
      </c>
      <c r="L221" s="17">
        <f t="shared" si="66"/>
        <v>92.626751090399992</v>
      </c>
      <c r="M221" s="25">
        <f t="shared" si="67"/>
        <v>67592.277793346148</v>
      </c>
      <c r="N221" s="1">
        <f t="shared" si="58"/>
        <v>18</v>
      </c>
    </row>
    <row r="222" spans="1:15" x14ac:dyDescent="0.25">
      <c r="A222" s="27">
        <v>19</v>
      </c>
      <c r="B222" s="18">
        <v>19047.740000000002</v>
      </c>
      <c r="C222" s="18">
        <f t="shared" si="59"/>
        <v>38855.484826</v>
      </c>
      <c r="D222" s="17">
        <f t="shared" si="60"/>
        <v>0</v>
      </c>
      <c r="E222" s="17">
        <f t="shared" si="56"/>
        <v>38855.484826</v>
      </c>
      <c r="F222" s="17">
        <f t="shared" si="61"/>
        <v>4274.1033308599999</v>
      </c>
      <c r="G222" s="17">
        <f t="shared" si="62"/>
        <v>3306.6017586926005</v>
      </c>
      <c r="H222" s="17">
        <f t="shared" si="57"/>
        <v>727.50724422319627</v>
      </c>
      <c r="I222" s="17">
        <f t="shared" si="63"/>
        <v>2060.6041154683335</v>
      </c>
      <c r="J222" s="17">
        <f t="shared" si="64"/>
        <v>18367.079806620615</v>
      </c>
      <c r="K222" s="17">
        <f t="shared" si="65"/>
        <v>349.69936343399996</v>
      </c>
      <c r="L222" s="17">
        <f t="shared" si="66"/>
        <v>93.253163582399992</v>
      </c>
      <c r="M222" s="25">
        <f t="shared" si="67"/>
        <v>68034.333608881148</v>
      </c>
      <c r="N222" s="1">
        <f t="shared" si="58"/>
        <v>19</v>
      </c>
    </row>
    <row r="223" spans="1:15" x14ac:dyDescent="0.25">
      <c r="A223" s="27">
        <v>20</v>
      </c>
      <c r="B223" s="18">
        <v>19175.689999999999</v>
      </c>
      <c r="C223" s="18">
        <f t="shared" si="59"/>
        <v>39116.490030999994</v>
      </c>
      <c r="D223" s="17">
        <f t="shared" si="60"/>
        <v>0</v>
      </c>
      <c r="E223" s="17">
        <f t="shared" si="56"/>
        <v>39116.490030999994</v>
      </c>
      <c r="F223" s="17">
        <f t="shared" si="61"/>
        <v>4302.8139034099995</v>
      </c>
      <c r="G223" s="17">
        <f t="shared" si="62"/>
        <v>3328.8133016380998</v>
      </c>
      <c r="H223" s="17">
        <f t="shared" si="57"/>
        <v>727.50724422319627</v>
      </c>
      <c r="I223" s="17">
        <f t="shared" si="63"/>
        <v>2068.6517759558328</v>
      </c>
      <c r="J223" s="17">
        <f t="shared" si="64"/>
        <v>18486.185181835612</v>
      </c>
      <c r="K223" s="17">
        <f t="shared" si="65"/>
        <v>352.04841027899994</v>
      </c>
      <c r="L223" s="17">
        <f t="shared" si="66"/>
        <v>93.879576074399978</v>
      </c>
      <c r="M223" s="25">
        <f t="shared" si="67"/>
        <v>68476.389424416149</v>
      </c>
      <c r="N223" s="1">
        <f t="shared" si="58"/>
        <v>20</v>
      </c>
    </row>
    <row r="224" spans="1:15" x14ac:dyDescent="0.25">
      <c r="A224" s="27">
        <v>21</v>
      </c>
      <c r="B224" s="18">
        <v>19303.64</v>
      </c>
      <c r="C224" s="18">
        <f t="shared" si="59"/>
        <v>39377.495235999995</v>
      </c>
      <c r="D224" s="17">
        <f t="shared" si="60"/>
        <v>0</v>
      </c>
      <c r="E224" s="17">
        <f t="shared" si="56"/>
        <v>39377.495235999995</v>
      </c>
      <c r="F224" s="17">
        <f t="shared" si="61"/>
        <v>4331.5244759599991</v>
      </c>
      <c r="G224" s="17">
        <f t="shared" si="62"/>
        <v>3351.0248445835996</v>
      </c>
      <c r="H224" s="17">
        <f t="shared" si="57"/>
        <v>727.50724422319627</v>
      </c>
      <c r="I224" s="17">
        <f t="shared" si="63"/>
        <v>2076.6994364433331</v>
      </c>
      <c r="J224" s="17">
        <f t="shared" si="64"/>
        <v>18605.290557050608</v>
      </c>
      <c r="K224" s="17">
        <f t="shared" si="65"/>
        <v>354.39745712399991</v>
      </c>
      <c r="L224" s="17">
        <f t="shared" si="66"/>
        <v>94.505988566399978</v>
      </c>
      <c r="M224" s="25">
        <f t="shared" si="67"/>
        <v>68918.445239951121</v>
      </c>
      <c r="N224" s="1">
        <f t="shared" si="58"/>
        <v>21</v>
      </c>
    </row>
    <row r="225" spans="1:14" x14ac:dyDescent="0.25">
      <c r="A225" s="27">
        <v>22</v>
      </c>
      <c r="B225" s="18">
        <v>19431.59</v>
      </c>
      <c r="C225" s="18">
        <f t="shared" si="59"/>
        <v>39638.500440999996</v>
      </c>
      <c r="D225" s="17">
        <f t="shared" si="60"/>
        <v>0</v>
      </c>
      <c r="E225" s="17">
        <f t="shared" si="56"/>
        <v>39638.500440999996</v>
      </c>
      <c r="F225" s="17">
        <f t="shared" si="61"/>
        <v>4360.2350485099996</v>
      </c>
      <c r="G225" s="17">
        <f t="shared" si="62"/>
        <v>3373.2363875291003</v>
      </c>
      <c r="H225" s="17">
        <f t="shared" si="57"/>
        <v>727.50724422319627</v>
      </c>
      <c r="I225" s="17">
        <f t="shared" si="63"/>
        <v>2084.7470969308333</v>
      </c>
      <c r="J225" s="17">
        <f t="shared" si="64"/>
        <v>18724.395932265612</v>
      </c>
      <c r="K225" s="17">
        <f t="shared" si="65"/>
        <v>356.74650396899995</v>
      </c>
      <c r="L225" s="17">
        <f t="shared" si="66"/>
        <v>95.132401058399978</v>
      </c>
      <c r="M225" s="25">
        <f t="shared" si="67"/>
        <v>69360.501055486151</v>
      </c>
      <c r="N225" s="1">
        <f t="shared" si="58"/>
        <v>22</v>
      </c>
    </row>
    <row r="226" spans="1:14" x14ac:dyDescent="0.25">
      <c r="A226" s="27">
        <v>23</v>
      </c>
      <c r="B226" s="18">
        <v>19559.54</v>
      </c>
      <c r="C226" s="18">
        <f t="shared" si="59"/>
        <v>39899.505645999998</v>
      </c>
      <c r="D226" s="17">
        <f t="shared" si="60"/>
        <v>0</v>
      </c>
      <c r="E226" s="17">
        <f t="shared" si="56"/>
        <v>39899.505645999998</v>
      </c>
      <c r="F226" s="17">
        <f t="shared" si="61"/>
        <v>4388.9456210600001</v>
      </c>
      <c r="G226" s="17">
        <f t="shared" si="62"/>
        <v>3395.4479304745996</v>
      </c>
      <c r="H226" s="17">
        <f t="shared" si="57"/>
        <v>727.50724422319627</v>
      </c>
      <c r="I226" s="17">
        <f t="shared" si="63"/>
        <v>2092.7947574183331</v>
      </c>
      <c r="J226" s="17">
        <f t="shared" si="64"/>
        <v>18843.501307480612</v>
      </c>
      <c r="K226" s="17">
        <f t="shared" si="65"/>
        <v>359.09555081399998</v>
      </c>
      <c r="L226" s="17">
        <f t="shared" si="66"/>
        <v>95.758813550399992</v>
      </c>
      <c r="M226" s="25">
        <f t="shared" si="67"/>
        <v>69802.556871021137</v>
      </c>
      <c r="N226" s="1">
        <f t="shared" si="58"/>
        <v>23</v>
      </c>
    </row>
    <row r="227" spans="1:14" x14ac:dyDescent="0.25">
      <c r="A227" s="27">
        <v>24</v>
      </c>
      <c r="B227" s="18">
        <v>19687.490000000002</v>
      </c>
      <c r="C227" s="18">
        <f t="shared" si="59"/>
        <v>40160.510850999999</v>
      </c>
      <c r="D227" s="17">
        <f t="shared" si="60"/>
        <v>0</v>
      </c>
      <c r="E227" s="17">
        <f t="shared" si="56"/>
        <v>40160.510850999999</v>
      </c>
      <c r="F227" s="17">
        <f t="shared" si="61"/>
        <v>4417.6561936099997</v>
      </c>
      <c r="G227" s="17">
        <f t="shared" si="62"/>
        <v>3417.6594734200999</v>
      </c>
      <c r="H227" s="17">
        <f t="shared" si="57"/>
        <v>727.50724422319627</v>
      </c>
      <c r="I227" s="17">
        <f t="shared" si="63"/>
        <v>2100.8424179058334</v>
      </c>
      <c r="J227" s="17">
        <f t="shared" si="64"/>
        <v>18962.606682695612</v>
      </c>
      <c r="K227" s="17">
        <f t="shared" si="65"/>
        <v>361.44459765899995</v>
      </c>
      <c r="L227" s="17">
        <f t="shared" si="66"/>
        <v>96.385226042399992</v>
      </c>
      <c r="M227" s="25">
        <f t="shared" si="67"/>
        <v>70244.612686556153</v>
      </c>
      <c r="N227" s="1">
        <f t="shared" si="58"/>
        <v>24</v>
      </c>
    </row>
    <row r="228" spans="1:14" x14ac:dyDescent="0.25">
      <c r="A228" s="123">
        <v>25</v>
      </c>
      <c r="B228" s="18">
        <v>19815.439999999999</v>
      </c>
      <c r="C228" s="18">
        <f t="shared" si="59"/>
        <v>40421.516055999993</v>
      </c>
      <c r="D228" s="17">
        <f t="shared" si="60"/>
        <v>0</v>
      </c>
      <c r="E228" s="17">
        <f t="shared" si="56"/>
        <v>40421.516055999993</v>
      </c>
      <c r="F228" s="17">
        <f t="shared" si="61"/>
        <v>4446.3667661599993</v>
      </c>
      <c r="G228" s="17">
        <f t="shared" si="62"/>
        <v>3439.8710163655996</v>
      </c>
      <c r="H228" s="17">
        <f t="shared" si="57"/>
        <v>727.50724422319627</v>
      </c>
      <c r="I228" s="17">
        <f t="shared" si="63"/>
        <v>2108.8900783933332</v>
      </c>
      <c r="J228" s="17">
        <f t="shared" si="64"/>
        <v>19081.712057910609</v>
      </c>
      <c r="K228" s="17">
        <f t="shared" si="65"/>
        <v>363.79364450399993</v>
      </c>
      <c r="L228" s="17">
        <f t="shared" si="66"/>
        <v>97.011638534399978</v>
      </c>
      <c r="M228" s="25">
        <f t="shared" si="67"/>
        <v>70686.668502091125</v>
      </c>
      <c r="N228" s="1">
        <f t="shared" si="58"/>
        <v>25</v>
      </c>
    </row>
    <row r="229" spans="1:14" x14ac:dyDescent="0.25">
      <c r="A229" s="26">
        <v>26</v>
      </c>
      <c r="B229" s="18">
        <v>19815.439999999999</v>
      </c>
      <c r="C229" s="18">
        <f t="shared" si="59"/>
        <v>40421.516055999993</v>
      </c>
      <c r="D229" s="17">
        <f t="shared" si="60"/>
        <v>0</v>
      </c>
      <c r="E229" s="17">
        <f t="shared" si="56"/>
        <v>40421.516055999993</v>
      </c>
      <c r="F229" s="17">
        <f t="shared" si="61"/>
        <v>4446.3667661599993</v>
      </c>
      <c r="G229" s="17">
        <f t="shared" si="62"/>
        <v>3439.8710163655996</v>
      </c>
      <c r="H229" s="17">
        <f t="shared" si="57"/>
        <v>727.50724422319627</v>
      </c>
      <c r="I229" s="17">
        <f t="shared" si="63"/>
        <v>2108.8900783933332</v>
      </c>
      <c r="J229" s="17">
        <f t="shared" si="64"/>
        <v>19081.712057910609</v>
      </c>
      <c r="K229" s="17">
        <f t="shared" si="65"/>
        <v>363.79364450399993</v>
      </c>
      <c r="L229" s="17">
        <f t="shared" si="66"/>
        <v>97.011638534399978</v>
      </c>
      <c r="M229" s="25">
        <f t="shared" si="67"/>
        <v>70686.668502091125</v>
      </c>
      <c r="N229" s="1">
        <f t="shared" si="58"/>
        <v>26</v>
      </c>
    </row>
    <row r="230" spans="1:14" x14ac:dyDescent="0.25">
      <c r="A230" s="27">
        <v>27</v>
      </c>
      <c r="B230" s="18">
        <v>19815.439999999999</v>
      </c>
      <c r="C230" s="18">
        <f t="shared" si="59"/>
        <v>40421.516055999993</v>
      </c>
      <c r="D230" s="17">
        <f t="shared" si="60"/>
        <v>0</v>
      </c>
      <c r="E230" s="17">
        <f t="shared" si="56"/>
        <v>40421.516055999993</v>
      </c>
      <c r="F230" s="17">
        <f t="shared" si="61"/>
        <v>4446.3667661599993</v>
      </c>
      <c r="G230" s="17">
        <f t="shared" si="62"/>
        <v>3439.8710163655996</v>
      </c>
      <c r="H230" s="17">
        <f t="shared" si="57"/>
        <v>727.50724422319627</v>
      </c>
      <c r="I230" s="17">
        <f t="shared" si="63"/>
        <v>2108.8900783933332</v>
      </c>
      <c r="J230" s="17">
        <f t="shared" si="64"/>
        <v>19081.712057910609</v>
      </c>
      <c r="K230" s="17">
        <f t="shared" si="65"/>
        <v>363.79364450399993</v>
      </c>
      <c r="L230" s="17">
        <f t="shared" si="66"/>
        <v>97.011638534399978</v>
      </c>
      <c r="M230" s="25">
        <f t="shared" si="67"/>
        <v>70686.668502091125</v>
      </c>
      <c r="N230" s="1">
        <f t="shared" si="58"/>
        <v>27</v>
      </c>
    </row>
    <row r="231" spans="1:14" x14ac:dyDescent="0.25">
      <c r="A231" s="26">
        <v>28</v>
      </c>
      <c r="B231" s="18">
        <v>19815.439999999999</v>
      </c>
      <c r="C231" s="18">
        <f t="shared" si="59"/>
        <v>40421.516055999993</v>
      </c>
      <c r="D231" s="17">
        <f t="shared" si="60"/>
        <v>0</v>
      </c>
      <c r="E231" s="17">
        <f t="shared" si="56"/>
        <v>40421.516055999993</v>
      </c>
      <c r="F231" s="17">
        <f t="shared" si="61"/>
        <v>4446.3667661599993</v>
      </c>
      <c r="G231" s="17">
        <f t="shared" si="62"/>
        <v>3439.8710163655996</v>
      </c>
      <c r="H231" s="17">
        <f t="shared" si="57"/>
        <v>727.50724422319627</v>
      </c>
      <c r="I231" s="17">
        <f t="shared" si="63"/>
        <v>2108.8900783933332</v>
      </c>
      <c r="J231" s="17">
        <f t="shared" si="64"/>
        <v>19081.712057910609</v>
      </c>
      <c r="K231" s="17">
        <f t="shared" si="65"/>
        <v>363.79364450399993</v>
      </c>
      <c r="L231" s="17">
        <f t="shared" si="66"/>
        <v>97.011638534399978</v>
      </c>
      <c r="M231" s="25">
        <f t="shared" si="67"/>
        <v>70686.668502091125</v>
      </c>
      <c r="N231" s="1">
        <f t="shared" si="58"/>
        <v>28</v>
      </c>
    </row>
    <row r="232" spans="1:14" x14ac:dyDescent="0.25">
      <c r="A232" s="27">
        <v>29</v>
      </c>
      <c r="B232" s="18">
        <v>19815.439999999999</v>
      </c>
      <c r="C232" s="18">
        <f t="shared" si="59"/>
        <v>40421.516055999993</v>
      </c>
      <c r="D232" s="17">
        <f t="shared" si="60"/>
        <v>0</v>
      </c>
      <c r="E232" s="17">
        <f t="shared" si="56"/>
        <v>40421.516055999993</v>
      </c>
      <c r="F232" s="17">
        <f t="shared" si="61"/>
        <v>4446.3667661599993</v>
      </c>
      <c r="G232" s="17">
        <f t="shared" si="62"/>
        <v>3439.8710163655996</v>
      </c>
      <c r="H232" s="17">
        <f t="shared" si="57"/>
        <v>727.50724422319627</v>
      </c>
      <c r="I232" s="17">
        <f t="shared" si="63"/>
        <v>2108.8900783933332</v>
      </c>
      <c r="J232" s="17">
        <f t="shared" si="64"/>
        <v>19081.712057910609</v>
      </c>
      <c r="K232" s="17">
        <f t="shared" si="65"/>
        <v>363.79364450399993</v>
      </c>
      <c r="L232" s="17">
        <f t="shared" si="66"/>
        <v>97.011638534399978</v>
      </c>
      <c r="M232" s="25">
        <f t="shared" si="67"/>
        <v>70686.668502091125</v>
      </c>
      <c r="N232" s="1">
        <f t="shared" si="58"/>
        <v>29</v>
      </c>
    </row>
    <row r="233" spans="1:14" x14ac:dyDescent="0.25">
      <c r="A233" s="26">
        <v>30</v>
      </c>
      <c r="B233" s="18">
        <v>19815.439999999999</v>
      </c>
      <c r="C233" s="18">
        <f t="shared" si="59"/>
        <v>40421.516055999993</v>
      </c>
      <c r="D233" s="17">
        <f t="shared" si="60"/>
        <v>0</v>
      </c>
      <c r="E233" s="17">
        <f t="shared" si="56"/>
        <v>40421.516055999993</v>
      </c>
      <c r="F233" s="17">
        <f t="shared" si="61"/>
        <v>4446.3667661599993</v>
      </c>
      <c r="G233" s="17">
        <f t="shared" si="62"/>
        <v>3439.8710163655996</v>
      </c>
      <c r="H233" s="17">
        <f t="shared" si="57"/>
        <v>727.50724422319627</v>
      </c>
      <c r="I233" s="17">
        <f t="shared" si="63"/>
        <v>2108.8900783933332</v>
      </c>
      <c r="J233" s="17">
        <f t="shared" si="64"/>
        <v>19081.712057910609</v>
      </c>
      <c r="K233" s="17">
        <f t="shared" si="65"/>
        <v>363.79364450399993</v>
      </c>
      <c r="L233" s="17">
        <f t="shared" si="66"/>
        <v>97.011638534399978</v>
      </c>
      <c r="M233" s="25">
        <f t="shared" si="67"/>
        <v>70686.668502091125</v>
      </c>
      <c r="N233" s="1">
        <f t="shared" si="58"/>
        <v>30</v>
      </c>
    </row>
    <row r="234" spans="1:14" x14ac:dyDescent="0.25">
      <c r="A234" s="27">
        <v>31</v>
      </c>
      <c r="B234" s="18">
        <v>19815.439999999999</v>
      </c>
      <c r="C234" s="18">
        <f t="shared" si="59"/>
        <v>40421.516055999993</v>
      </c>
      <c r="D234" s="17">
        <f t="shared" si="60"/>
        <v>0</v>
      </c>
      <c r="E234" s="17">
        <f t="shared" si="56"/>
        <v>40421.516055999993</v>
      </c>
      <c r="F234" s="17">
        <f t="shared" si="61"/>
        <v>4446.3667661599993</v>
      </c>
      <c r="G234" s="17">
        <f t="shared" si="62"/>
        <v>3439.8710163655996</v>
      </c>
      <c r="H234" s="17">
        <f t="shared" si="57"/>
        <v>727.50724422319627</v>
      </c>
      <c r="I234" s="17">
        <f t="shared" si="63"/>
        <v>2108.8900783933332</v>
      </c>
      <c r="J234" s="17">
        <f t="shared" si="64"/>
        <v>19081.712057910609</v>
      </c>
      <c r="K234" s="17">
        <f t="shared" si="65"/>
        <v>363.79364450399993</v>
      </c>
      <c r="L234" s="17">
        <f t="shared" si="66"/>
        <v>97.011638534399978</v>
      </c>
      <c r="M234" s="25">
        <f t="shared" si="67"/>
        <v>70686.668502091125</v>
      </c>
      <c r="N234" s="1">
        <f t="shared" si="58"/>
        <v>31</v>
      </c>
    </row>
    <row r="235" spans="1:14" x14ac:dyDescent="0.25">
      <c r="A235" s="26">
        <v>32</v>
      </c>
      <c r="B235" s="18">
        <v>19815.439999999999</v>
      </c>
      <c r="C235" s="18">
        <f t="shared" si="59"/>
        <v>40421.516055999993</v>
      </c>
      <c r="D235" s="17">
        <f t="shared" si="60"/>
        <v>0</v>
      </c>
      <c r="E235" s="17">
        <f t="shared" si="56"/>
        <v>40421.516055999993</v>
      </c>
      <c r="F235" s="17">
        <f t="shared" si="61"/>
        <v>4446.3667661599993</v>
      </c>
      <c r="G235" s="17">
        <f t="shared" si="62"/>
        <v>3439.8710163655996</v>
      </c>
      <c r="H235" s="17">
        <f t="shared" si="57"/>
        <v>727.50724422319627</v>
      </c>
      <c r="I235" s="17">
        <f t="shared" si="63"/>
        <v>2108.8900783933332</v>
      </c>
      <c r="J235" s="17">
        <f t="shared" si="64"/>
        <v>19081.712057910609</v>
      </c>
      <c r="K235" s="17">
        <f t="shared" si="65"/>
        <v>363.79364450399993</v>
      </c>
      <c r="L235" s="17">
        <f t="shared" si="66"/>
        <v>97.011638534399978</v>
      </c>
      <c r="M235" s="25">
        <f t="shared" si="67"/>
        <v>70686.668502091125</v>
      </c>
      <c r="N235" s="1">
        <f t="shared" si="58"/>
        <v>32</v>
      </c>
    </row>
    <row r="236" spans="1:14" x14ac:dyDescent="0.25">
      <c r="A236" s="27">
        <v>33</v>
      </c>
      <c r="B236" s="18">
        <v>19815.439999999999</v>
      </c>
      <c r="C236" s="18">
        <f t="shared" si="59"/>
        <v>40421.516055999993</v>
      </c>
      <c r="D236" s="17">
        <f t="shared" si="60"/>
        <v>0</v>
      </c>
      <c r="E236" s="17">
        <f t="shared" si="56"/>
        <v>40421.516055999993</v>
      </c>
      <c r="F236" s="17">
        <f t="shared" si="61"/>
        <v>4446.3667661599993</v>
      </c>
      <c r="G236" s="17">
        <f t="shared" si="62"/>
        <v>3439.8710163655996</v>
      </c>
      <c r="H236" s="17">
        <f t="shared" si="57"/>
        <v>727.50724422319627</v>
      </c>
      <c r="I236" s="17">
        <f t="shared" si="63"/>
        <v>2108.8900783933332</v>
      </c>
      <c r="J236" s="17">
        <f t="shared" si="64"/>
        <v>19081.712057910609</v>
      </c>
      <c r="K236" s="17">
        <f t="shared" si="65"/>
        <v>363.79364450399993</v>
      </c>
      <c r="L236" s="17">
        <f t="shared" si="66"/>
        <v>97.011638534399978</v>
      </c>
      <c r="M236" s="25">
        <f t="shared" si="67"/>
        <v>70686.668502091125</v>
      </c>
      <c r="N236" s="1">
        <f t="shared" si="58"/>
        <v>33</v>
      </c>
    </row>
    <row r="237" spans="1:14" x14ac:dyDescent="0.25">
      <c r="A237" s="26">
        <v>34</v>
      </c>
      <c r="B237" s="18">
        <v>19815.439999999999</v>
      </c>
      <c r="C237" s="18">
        <f t="shared" si="59"/>
        <v>40421.516055999993</v>
      </c>
      <c r="D237" s="17">
        <f t="shared" si="60"/>
        <v>0</v>
      </c>
      <c r="E237" s="17">
        <f t="shared" si="56"/>
        <v>40421.516055999993</v>
      </c>
      <c r="F237" s="17">
        <f t="shared" si="61"/>
        <v>4446.3667661599993</v>
      </c>
      <c r="G237" s="17">
        <f t="shared" si="62"/>
        <v>3439.8710163655996</v>
      </c>
      <c r="H237" s="17">
        <f t="shared" si="57"/>
        <v>727.50724422319627</v>
      </c>
      <c r="I237" s="17">
        <f t="shared" si="63"/>
        <v>2108.8900783933332</v>
      </c>
      <c r="J237" s="17">
        <f t="shared" si="64"/>
        <v>19081.712057910609</v>
      </c>
      <c r="K237" s="17">
        <f t="shared" si="65"/>
        <v>363.79364450399993</v>
      </c>
      <c r="L237" s="17">
        <f t="shared" si="66"/>
        <v>97.011638534399978</v>
      </c>
      <c r="M237" s="25">
        <f t="shared" si="67"/>
        <v>70686.668502091125</v>
      </c>
      <c r="N237" s="1">
        <f t="shared" si="58"/>
        <v>34</v>
      </c>
    </row>
    <row r="238" spans="1:14" x14ac:dyDescent="0.25">
      <c r="A238" s="27">
        <v>35</v>
      </c>
      <c r="B238" s="18">
        <v>19815.439999999999</v>
      </c>
      <c r="C238" s="18">
        <f t="shared" si="59"/>
        <v>40421.516055999993</v>
      </c>
      <c r="D238" s="17">
        <f t="shared" si="60"/>
        <v>0</v>
      </c>
      <c r="E238" s="17">
        <f t="shared" si="56"/>
        <v>40421.516055999993</v>
      </c>
      <c r="F238" s="17">
        <f t="shared" si="61"/>
        <v>4446.3667661599993</v>
      </c>
      <c r="G238" s="17">
        <f t="shared" si="62"/>
        <v>3439.8710163655996</v>
      </c>
      <c r="H238" s="17">
        <f t="shared" si="57"/>
        <v>727.50724422319627</v>
      </c>
      <c r="I238" s="17">
        <f t="shared" si="63"/>
        <v>2108.8900783933332</v>
      </c>
      <c r="J238" s="17">
        <f t="shared" si="64"/>
        <v>19081.712057910609</v>
      </c>
      <c r="K238" s="17">
        <f t="shared" si="65"/>
        <v>363.79364450399993</v>
      </c>
      <c r="L238" s="17">
        <f t="shared" si="66"/>
        <v>97.011638534399978</v>
      </c>
      <c r="M238" s="25">
        <f t="shared" si="67"/>
        <v>70686.668502091125</v>
      </c>
      <c r="N238" s="1">
        <f t="shared" si="58"/>
        <v>35</v>
      </c>
    </row>
    <row r="239" spans="1:14" x14ac:dyDescent="0.25">
      <c r="B239" s="18"/>
    </row>
    <row r="240" spans="1:14" x14ac:dyDescent="0.25">
      <c r="B240" s="41"/>
    </row>
    <row r="241" spans="1:14" x14ac:dyDescent="0.25">
      <c r="B241" s="121" t="s">
        <v>147</v>
      </c>
      <c r="C241" s="121" t="s">
        <v>147</v>
      </c>
      <c r="D241" s="2" t="s">
        <v>0</v>
      </c>
      <c r="E241" s="2" t="s">
        <v>91</v>
      </c>
      <c r="F241" s="2" t="s">
        <v>19</v>
      </c>
      <c r="G241" s="2" t="s">
        <v>14</v>
      </c>
      <c r="H241" s="2" t="s">
        <v>3</v>
      </c>
      <c r="I241" s="3" t="s">
        <v>34</v>
      </c>
      <c r="J241" s="2" t="s">
        <v>1</v>
      </c>
      <c r="K241" s="2" t="s">
        <v>2</v>
      </c>
      <c r="L241" s="2" t="s">
        <v>10</v>
      </c>
      <c r="M241" s="2" t="s">
        <v>4</v>
      </c>
    </row>
    <row r="242" spans="1:14" x14ac:dyDescent="0.25">
      <c r="B242" s="121" t="s">
        <v>144</v>
      </c>
      <c r="C242" s="5" t="s">
        <v>27</v>
      </c>
      <c r="D242" s="2" t="s">
        <v>5</v>
      </c>
      <c r="E242" s="3" t="s">
        <v>12</v>
      </c>
      <c r="F242" s="2" t="s">
        <v>20</v>
      </c>
      <c r="G242" s="5" t="s">
        <v>8</v>
      </c>
      <c r="H242" s="5" t="s">
        <v>13</v>
      </c>
      <c r="I242" s="2" t="s">
        <v>9</v>
      </c>
      <c r="J242" s="3" t="s">
        <v>6</v>
      </c>
      <c r="K242" s="5" t="s">
        <v>7</v>
      </c>
      <c r="L242" s="3" t="s">
        <v>11</v>
      </c>
      <c r="M242" s="3"/>
    </row>
    <row r="243" spans="1:14" x14ac:dyDescent="0.25">
      <c r="B243" s="165">
        <v>2004</v>
      </c>
      <c r="C243" s="2" t="s">
        <v>12</v>
      </c>
      <c r="D243" s="2" t="s">
        <v>28</v>
      </c>
      <c r="E243" s="2"/>
      <c r="F243" s="2" t="s">
        <v>11</v>
      </c>
      <c r="G243" s="6" t="s">
        <v>21</v>
      </c>
      <c r="H243" s="6"/>
      <c r="I243" s="4"/>
      <c r="J243" s="2"/>
      <c r="K243" s="2"/>
      <c r="L243" s="4"/>
      <c r="M243" s="2"/>
    </row>
    <row r="244" spans="1:14" x14ac:dyDescent="0.25">
      <c r="B244" s="2"/>
      <c r="C244" s="7">
        <f>$C$4</f>
        <v>2.0398999999999998</v>
      </c>
      <c r="D244" s="2"/>
      <c r="F244" s="7">
        <f>$F$196</f>
        <v>0.11</v>
      </c>
      <c r="G244" s="9">
        <f>$G$196</f>
        <v>0.92</v>
      </c>
      <c r="H244" s="20">
        <f>$H$196</f>
        <v>480</v>
      </c>
      <c r="I244" s="24">
        <f>$I$196</f>
        <v>862.56</v>
      </c>
      <c r="J244" s="7">
        <f>$J$4</f>
        <v>0.4</v>
      </c>
      <c r="K244" s="8">
        <f>$K$196</f>
        <v>8.9999999999999993E-3</v>
      </c>
      <c r="L244" s="13">
        <f>$L$196</f>
        <v>2.3999999999999998E-3</v>
      </c>
      <c r="M244" s="4"/>
    </row>
    <row r="245" spans="1:14" x14ac:dyDescent="0.25">
      <c r="B245" s="2"/>
      <c r="C245" s="2"/>
      <c r="D245" s="2"/>
      <c r="E245" s="2"/>
      <c r="F245" s="2"/>
      <c r="G245" s="22" t="s">
        <v>72</v>
      </c>
      <c r="H245" s="7">
        <f>$H$197</f>
        <v>1.3459000000000001</v>
      </c>
      <c r="I245" s="12">
        <f>$I$197</f>
        <v>2.5000000000000001E-2</v>
      </c>
      <c r="J245" s="21" t="str">
        <f>$J$197</f>
        <v>Bareme</v>
      </c>
      <c r="K245" s="22" t="s">
        <v>72</v>
      </c>
      <c r="L245" s="22" t="s">
        <v>72</v>
      </c>
      <c r="M245" s="4"/>
    </row>
    <row r="246" spans="1:14" x14ac:dyDescent="0.25">
      <c r="B246" s="2"/>
      <c r="C246" s="2"/>
      <c r="D246" s="2"/>
      <c r="E246" s="2"/>
      <c r="F246" s="2" t="s">
        <v>11</v>
      </c>
      <c r="G246" s="22" t="s">
        <v>30</v>
      </c>
      <c r="H246" s="2" t="s">
        <v>11</v>
      </c>
      <c r="I246" s="23">
        <f>$I$198</f>
        <v>194.04</v>
      </c>
      <c r="J246" s="21" t="str">
        <f>$J$198</f>
        <v>All. Foyer</v>
      </c>
      <c r="K246" s="22" t="s">
        <v>11</v>
      </c>
      <c r="L246" s="22" t="s">
        <v>12</v>
      </c>
      <c r="M246" s="4"/>
    </row>
    <row r="247" spans="1:14" x14ac:dyDescent="0.25">
      <c r="B247" s="2"/>
      <c r="C247" s="2"/>
      <c r="D247" s="2"/>
      <c r="E247" s="2"/>
      <c r="F247" s="2"/>
      <c r="G247" s="29">
        <v>0.11</v>
      </c>
      <c r="H247" s="2"/>
      <c r="I247" s="24">
        <f>$I$199</f>
        <v>388.09</v>
      </c>
      <c r="J247" s="21">
        <f>$J$199</f>
        <v>0.11</v>
      </c>
      <c r="K247" s="2"/>
      <c r="L247" s="14"/>
      <c r="M247" s="4"/>
    </row>
    <row r="248" spans="1:14" x14ac:dyDescent="0.25">
      <c r="B248" s="2"/>
      <c r="C248" s="2"/>
      <c r="D248" s="2"/>
      <c r="E248" s="2"/>
      <c r="F248" s="2"/>
      <c r="G248" s="22"/>
      <c r="H248" s="2"/>
      <c r="I248" s="12">
        <f>$I$200</f>
        <v>7.0000000000000007E-2</v>
      </c>
      <c r="J248" s="21" t="str">
        <f>$J$200</f>
        <v>Prime attr.</v>
      </c>
      <c r="K248" s="2"/>
      <c r="L248" s="14"/>
      <c r="M248" s="4"/>
    </row>
    <row r="249" spans="1:14" ht="16.2" x14ac:dyDescent="0.4">
      <c r="B249" s="15"/>
      <c r="C249" s="15"/>
      <c r="D249" s="15"/>
      <c r="E249" s="15"/>
      <c r="F249" s="15"/>
      <c r="G249" s="16"/>
      <c r="H249" s="16"/>
      <c r="I249" s="4"/>
      <c r="J249" s="21" t="str">
        <f>$J$201</f>
        <v>AFA/PFA</v>
      </c>
      <c r="K249" s="15"/>
      <c r="L249" s="11"/>
      <c r="M249" s="4"/>
    </row>
    <row r="250" spans="1:14" ht="16.2" x14ac:dyDescent="0.4">
      <c r="B250" s="15"/>
      <c r="C250" s="15"/>
      <c r="D250" s="15"/>
      <c r="E250" s="15"/>
      <c r="F250" s="15"/>
      <c r="G250" s="16"/>
      <c r="H250" s="16"/>
      <c r="I250" s="10"/>
      <c r="J250" s="15"/>
      <c r="K250" s="15"/>
      <c r="L250" s="10"/>
      <c r="M250" s="4"/>
    </row>
    <row r="251" spans="1:14" x14ac:dyDescent="0.25">
      <c r="A251" s="27">
        <v>0</v>
      </c>
      <c r="B251" s="18">
        <v>15022.36</v>
      </c>
      <c r="C251" s="18">
        <f>B251*$C$4</f>
        <v>30644.112163999998</v>
      </c>
      <c r="D251" s="17">
        <f t="shared" ref="D251:D286" si="68">IF(B251&lt;16100,720,IF(B251&lt;16488.96,15612.24-B251*0.925,IF(B251&lt;18330,360,IF(B251 &lt;18718.39,17314.52-B251*0.925,0))))</f>
        <v>720</v>
      </c>
      <c r="E251" s="17">
        <f t="shared" ref="E251:E286" si="69">(B251+D251)*$C$196</f>
        <v>32112.840163999997</v>
      </c>
      <c r="F251" s="17">
        <f>E251*$F$340</f>
        <v>3532.4124180399999</v>
      </c>
      <c r="G251" s="17">
        <f>(E251+F251)/12*$G$196</f>
        <v>2732.8026979563997</v>
      </c>
      <c r="H251" s="17">
        <f t="shared" ref="H251:H286" si="70">$H$196*$C$196/$H$197</f>
        <v>727.50724422319627</v>
      </c>
      <c r="I251" s="17">
        <f t="shared" ref="I251:I286" si="71">IF(($I$200*E251/12)&lt;$I$198,$I$198,IF(($I$200*E251/12)&gt;$I$199,$I$199,($I$200*E251/12)))+$I$196+$I$197*E251</f>
        <v>1859.4210040999999</v>
      </c>
      <c r="J251" s="17">
        <f>(E251+F251+H251+I251)*$J$196</f>
        <v>15292.872332145278</v>
      </c>
      <c r="K251" s="17">
        <f>(C251*$K$196)</f>
        <v>275.79700947599997</v>
      </c>
      <c r="L251" s="17">
        <f>C251*$L$196</f>
        <v>73.545869193599984</v>
      </c>
      <c r="M251" s="25">
        <f>SUM(E251:L251)</f>
        <v>56607.198739134474</v>
      </c>
      <c r="N251" s="1">
        <f t="shared" ref="N251:N258" si="72">A251</f>
        <v>0</v>
      </c>
    </row>
    <row r="252" spans="1:14" x14ac:dyDescent="0.25">
      <c r="A252" s="27">
        <v>1</v>
      </c>
      <c r="B252" s="18">
        <v>15272.74</v>
      </c>
      <c r="C252" s="18">
        <f t="shared" ref="C252:C286" si="73">B252*$C$4</f>
        <v>31154.862325999999</v>
      </c>
      <c r="D252" s="17">
        <f t="shared" si="68"/>
        <v>720</v>
      </c>
      <c r="E252" s="17">
        <f t="shared" si="69"/>
        <v>32623.590325999998</v>
      </c>
      <c r="F252" s="17">
        <f t="shared" ref="F252:F286" si="74">E252*$F$340</f>
        <v>3588.5949358599996</v>
      </c>
      <c r="G252" s="17">
        <f>(E252+F252)/12*$G$196</f>
        <v>2776.2675367425995</v>
      </c>
      <c r="H252" s="17">
        <f t="shared" si="70"/>
        <v>727.50724422319627</v>
      </c>
      <c r="I252" s="17">
        <f t="shared" si="71"/>
        <v>1872.1897581499998</v>
      </c>
      <c r="J252" s="17">
        <f>(E252+F252+H252+I252)*$J$196</f>
        <v>15524.752905693278</v>
      </c>
      <c r="K252" s="17">
        <f t="shared" ref="K252:K286" si="75">(C252*$K$196)</f>
        <v>280.39376093399994</v>
      </c>
      <c r="L252" s="17">
        <f t="shared" ref="L252:L286" si="76">C252*$L$196</f>
        <v>74.771669582399994</v>
      </c>
      <c r="M252" s="25">
        <f t="shared" ref="M252:M286" si="77">SUM(E252:L252)</f>
        <v>57468.068137185466</v>
      </c>
      <c r="N252" s="1">
        <f t="shared" si="72"/>
        <v>1</v>
      </c>
    </row>
    <row r="253" spans="1:14" x14ac:dyDescent="0.25">
      <c r="A253" s="27">
        <v>2</v>
      </c>
      <c r="B253" s="18">
        <v>15523.12</v>
      </c>
      <c r="C253" s="18">
        <f t="shared" si="73"/>
        <v>31665.612487999999</v>
      </c>
      <c r="D253" s="17">
        <f t="shared" si="68"/>
        <v>720</v>
      </c>
      <c r="E253" s="17">
        <f t="shared" si="69"/>
        <v>33134.340488000002</v>
      </c>
      <c r="F253" s="17">
        <f t="shared" si="74"/>
        <v>3644.7774536800002</v>
      </c>
      <c r="G253" s="17">
        <f t="shared" ref="G253:G286" si="78">(E253+F253)/12*$G$196</f>
        <v>2819.7323755288003</v>
      </c>
      <c r="H253" s="17">
        <f t="shared" si="70"/>
        <v>727.50724422319627</v>
      </c>
      <c r="I253" s="17">
        <f t="shared" si="71"/>
        <v>1884.9585121999999</v>
      </c>
      <c r="J253" s="17">
        <f t="shared" ref="J253:J286" si="79">(E253+F253+H253+I253)*$J$196</f>
        <v>15756.63347924128</v>
      </c>
      <c r="K253" s="17">
        <f t="shared" si="75"/>
        <v>284.99051239199997</v>
      </c>
      <c r="L253" s="17">
        <f t="shared" si="76"/>
        <v>75.99746997119999</v>
      </c>
      <c r="M253" s="25">
        <f t="shared" si="77"/>
        <v>58328.93753523648</v>
      </c>
      <c r="N253" s="1">
        <f t="shared" si="72"/>
        <v>2</v>
      </c>
    </row>
    <row r="254" spans="1:14" x14ac:dyDescent="0.25">
      <c r="A254" s="27">
        <v>3</v>
      </c>
      <c r="B254" s="18">
        <v>15773.5</v>
      </c>
      <c r="C254" s="18">
        <f t="shared" si="73"/>
        <v>32176.362649999995</v>
      </c>
      <c r="D254" s="17">
        <f t="shared" si="68"/>
        <v>720</v>
      </c>
      <c r="E254" s="17">
        <f t="shared" si="69"/>
        <v>33645.090649999998</v>
      </c>
      <c r="F254" s="17">
        <f t="shared" si="74"/>
        <v>3700.9599714999999</v>
      </c>
      <c r="G254" s="17">
        <f t="shared" si="78"/>
        <v>2863.1972143150001</v>
      </c>
      <c r="H254" s="17">
        <f t="shared" si="70"/>
        <v>727.50724422319627</v>
      </c>
      <c r="I254" s="17">
        <f t="shared" si="71"/>
        <v>1899.9502950416668</v>
      </c>
      <c r="J254" s="17">
        <f t="shared" si="79"/>
        <v>15989.403264305945</v>
      </c>
      <c r="K254" s="17">
        <f t="shared" si="75"/>
        <v>289.58726384999994</v>
      </c>
      <c r="L254" s="17">
        <f t="shared" si="76"/>
        <v>77.223270359999987</v>
      </c>
      <c r="M254" s="25">
        <f t="shared" si="77"/>
        <v>59192.919173595808</v>
      </c>
      <c r="N254" s="1">
        <f t="shared" si="72"/>
        <v>3</v>
      </c>
    </row>
    <row r="255" spans="1:14" x14ac:dyDescent="0.25">
      <c r="A255" s="27">
        <v>4</v>
      </c>
      <c r="B255" s="18">
        <v>16023.88</v>
      </c>
      <c r="C255" s="18">
        <f t="shared" si="73"/>
        <v>32687.112811999996</v>
      </c>
      <c r="D255" s="17">
        <f t="shared" si="68"/>
        <v>720</v>
      </c>
      <c r="E255" s="17">
        <f t="shared" si="69"/>
        <v>34155.840811999995</v>
      </c>
      <c r="F255" s="17">
        <f t="shared" si="74"/>
        <v>3757.1424893199996</v>
      </c>
      <c r="G255" s="17">
        <f t="shared" si="78"/>
        <v>2906.6620531011999</v>
      </c>
      <c r="H255" s="17">
        <f t="shared" si="70"/>
        <v>727.50724422319627</v>
      </c>
      <c r="I255" s="17">
        <f t="shared" si="71"/>
        <v>1915.6984250366665</v>
      </c>
      <c r="J255" s="17">
        <f t="shared" si="79"/>
        <v>16222.475588231944</v>
      </c>
      <c r="K255" s="17">
        <f t="shared" si="75"/>
        <v>294.18401530799991</v>
      </c>
      <c r="L255" s="17">
        <f t="shared" si="76"/>
        <v>78.449070748799983</v>
      </c>
      <c r="M255" s="25">
        <f t="shared" si="77"/>
        <v>60057.959697969804</v>
      </c>
      <c r="N255" s="1">
        <f t="shared" si="72"/>
        <v>4</v>
      </c>
    </row>
    <row r="256" spans="1:14" x14ac:dyDescent="0.25">
      <c r="A256" s="27">
        <v>5</v>
      </c>
      <c r="B256" s="18">
        <v>16274.26</v>
      </c>
      <c r="C256" s="18">
        <f t="shared" si="73"/>
        <v>33197.862973999996</v>
      </c>
      <c r="D256" s="17">
        <f t="shared" si="68"/>
        <v>558.54949999999917</v>
      </c>
      <c r="E256" s="17">
        <f t="shared" si="69"/>
        <v>34337.248099049997</v>
      </c>
      <c r="F256" s="17">
        <f t="shared" si="74"/>
        <v>3777.0972908954996</v>
      </c>
      <c r="G256" s="17">
        <f t="shared" si="78"/>
        <v>2922.0998132291552</v>
      </c>
      <c r="H256" s="17">
        <f t="shared" si="70"/>
        <v>727.50724422319627</v>
      </c>
      <c r="I256" s="17">
        <f t="shared" si="71"/>
        <v>1921.2918163873751</v>
      </c>
      <c r="J256" s="17">
        <f t="shared" si="79"/>
        <v>16305.25778022243</v>
      </c>
      <c r="K256" s="17">
        <f t="shared" si="75"/>
        <v>298.78076676599994</v>
      </c>
      <c r="L256" s="17">
        <f t="shared" si="76"/>
        <v>79.674871137599979</v>
      </c>
      <c r="M256" s="25">
        <f t="shared" si="77"/>
        <v>60368.957681911263</v>
      </c>
      <c r="N256" s="1">
        <f t="shared" si="72"/>
        <v>5</v>
      </c>
    </row>
    <row r="257" spans="1:14" x14ac:dyDescent="0.25">
      <c r="A257" s="27">
        <v>6</v>
      </c>
      <c r="B257" s="18">
        <v>16524.64</v>
      </c>
      <c r="C257" s="18">
        <f t="shared" si="73"/>
        <v>33708.613135999993</v>
      </c>
      <c r="D257" s="17">
        <f t="shared" si="68"/>
        <v>360</v>
      </c>
      <c r="E257" s="17">
        <f t="shared" si="69"/>
        <v>34442.977135999994</v>
      </c>
      <c r="F257" s="17">
        <f t="shared" si="74"/>
        <v>3788.7274849599994</v>
      </c>
      <c r="G257" s="17">
        <f t="shared" si="78"/>
        <v>2931.0973542735996</v>
      </c>
      <c r="H257" s="17">
        <f t="shared" si="70"/>
        <v>727.50724422319627</v>
      </c>
      <c r="I257" s="17">
        <f t="shared" si="71"/>
        <v>1924.5517950266662</v>
      </c>
      <c r="J257" s="17">
        <f t="shared" si="79"/>
        <v>16353.505464083944</v>
      </c>
      <c r="K257" s="17">
        <f t="shared" si="75"/>
        <v>303.37751822399991</v>
      </c>
      <c r="L257" s="17">
        <f t="shared" si="76"/>
        <v>80.900671526399975</v>
      </c>
      <c r="M257" s="25">
        <f t="shared" si="77"/>
        <v>60552.6446683178</v>
      </c>
      <c r="N257" s="1">
        <f t="shared" si="72"/>
        <v>6</v>
      </c>
    </row>
    <row r="258" spans="1:14" x14ac:dyDescent="0.25">
      <c r="A258" s="27">
        <v>7</v>
      </c>
      <c r="B258" s="18">
        <v>16775.02</v>
      </c>
      <c r="C258" s="18">
        <f t="shared" si="73"/>
        <v>34219.363297999997</v>
      </c>
      <c r="D258" s="17">
        <f t="shared" si="68"/>
        <v>360</v>
      </c>
      <c r="E258" s="17">
        <f t="shared" si="69"/>
        <v>34953.727297999998</v>
      </c>
      <c r="F258" s="17">
        <f t="shared" si="74"/>
        <v>3844.91000278</v>
      </c>
      <c r="G258" s="17">
        <f t="shared" si="78"/>
        <v>2974.5621930597999</v>
      </c>
      <c r="H258" s="17">
        <f t="shared" si="70"/>
        <v>727.50724422319627</v>
      </c>
      <c r="I258" s="17">
        <f t="shared" si="71"/>
        <v>1940.2999250216667</v>
      </c>
      <c r="J258" s="17">
        <f t="shared" si="79"/>
        <v>16586.577788009945</v>
      </c>
      <c r="K258" s="17">
        <f t="shared" si="75"/>
        <v>307.97426968199994</v>
      </c>
      <c r="L258" s="17">
        <f t="shared" si="76"/>
        <v>82.126471915199986</v>
      </c>
      <c r="M258" s="25">
        <f t="shared" si="77"/>
        <v>61417.68519269181</v>
      </c>
      <c r="N258" s="1">
        <f t="shared" si="72"/>
        <v>7</v>
      </c>
    </row>
    <row r="259" spans="1:14" x14ac:dyDescent="0.25">
      <c r="A259" s="28">
        <v>8</v>
      </c>
      <c r="B259" s="18">
        <v>17025.400000000001</v>
      </c>
      <c r="C259" s="18">
        <f t="shared" si="73"/>
        <v>34730.11346</v>
      </c>
      <c r="D259" s="17">
        <f t="shared" si="68"/>
        <v>360</v>
      </c>
      <c r="E259" s="17">
        <f t="shared" si="69"/>
        <v>35464.477460000002</v>
      </c>
      <c r="F259" s="17">
        <f t="shared" si="74"/>
        <v>3901.0925206000002</v>
      </c>
      <c r="G259" s="17">
        <f t="shared" si="78"/>
        <v>3018.0270318460002</v>
      </c>
      <c r="H259" s="17">
        <f t="shared" si="70"/>
        <v>727.50724422319627</v>
      </c>
      <c r="I259" s="17">
        <f t="shared" si="71"/>
        <v>1956.0480550166667</v>
      </c>
      <c r="J259" s="17">
        <f t="shared" si="79"/>
        <v>16819.650111935949</v>
      </c>
      <c r="K259" s="17">
        <f t="shared" si="75"/>
        <v>312.57102113999997</v>
      </c>
      <c r="L259" s="17">
        <f t="shared" si="76"/>
        <v>83.352272303999996</v>
      </c>
      <c r="M259" s="25">
        <f t="shared" si="77"/>
        <v>62282.725717065819</v>
      </c>
      <c r="N259" s="1">
        <v>8</v>
      </c>
    </row>
    <row r="260" spans="1:14" x14ac:dyDescent="0.25">
      <c r="A260" s="30">
        <v>9</v>
      </c>
      <c r="B260" s="19">
        <v>17275.78</v>
      </c>
      <c r="C260" s="18">
        <f t="shared" si="73"/>
        <v>35240.863621999997</v>
      </c>
      <c r="D260" s="17">
        <f t="shared" si="68"/>
        <v>360</v>
      </c>
      <c r="E260" s="17">
        <f t="shared" si="69"/>
        <v>35975.227621999991</v>
      </c>
      <c r="F260" s="17">
        <f t="shared" si="74"/>
        <v>3957.275038419999</v>
      </c>
      <c r="G260" s="17">
        <f t="shared" si="78"/>
        <v>3061.4918706321992</v>
      </c>
      <c r="H260" s="17">
        <f t="shared" si="70"/>
        <v>727.50724422319627</v>
      </c>
      <c r="I260" s="17">
        <f t="shared" si="71"/>
        <v>1971.7961850116665</v>
      </c>
      <c r="J260" s="17">
        <f t="shared" si="79"/>
        <v>17052.722435861942</v>
      </c>
      <c r="K260" s="17">
        <f t="shared" si="75"/>
        <v>317.16777259799994</v>
      </c>
      <c r="L260" s="17">
        <f t="shared" si="76"/>
        <v>84.578072692799992</v>
      </c>
      <c r="M260" s="25">
        <f t="shared" si="77"/>
        <v>63147.766241439793</v>
      </c>
      <c r="N260" s="1">
        <f t="shared" ref="N260:N266" si="80">A260</f>
        <v>9</v>
      </c>
    </row>
    <row r="261" spans="1:14" x14ac:dyDescent="0.25">
      <c r="A261" s="105">
        <v>10</v>
      </c>
      <c r="B261" s="18">
        <v>17688.900000000001</v>
      </c>
      <c r="C261" s="18">
        <f t="shared" si="73"/>
        <v>36083.58711</v>
      </c>
      <c r="D261" s="17">
        <f t="shared" si="68"/>
        <v>360</v>
      </c>
      <c r="E261" s="17">
        <f t="shared" si="69"/>
        <v>36817.951110000002</v>
      </c>
      <c r="F261" s="17">
        <f t="shared" si="74"/>
        <v>4049.9746221</v>
      </c>
      <c r="G261" s="17">
        <f t="shared" si="78"/>
        <v>3133.2076394610008</v>
      </c>
      <c r="H261" s="17">
        <f t="shared" si="70"/>
        <v>727.50724422319627</v>
      </c>
      <c r="I261" s="17">
        <f t="shared" si="71"/>
        <v>1997.780159225</v>
      </c>
      <c r="J261" s="17">
        <f t="shared" si="79"/>
        <v>17437.285254219281</v>
      </c>
      <c r="K261" s="17">
        <f t="shared" si="75"/>
        <v>324.75228398999997</v>
      </c>
      <c r="L261" s="17">
        <f t="shared" si="76"/>
        <v>86.600609063999997</v>
      </c>
      <c r="M261" s="25">
        <f t="shared" si="77"/>
        <v>64575.058922282486</v>
      </c>
      <c r="N261" s="1">
        <f t="shared" si="80"/>
        <v>10</v>
      </c>
    </row>
    <row r="262" spans="1:14" x14ac:dyDescent="0.25">
      <c r="A262" s="27">
        <v>11</v>
      </c>
      <c r="B262" s="18">
        <v>18102.02</v>
      </c>
      <c r="C262" s="18">
        <f t="shared" si="73"/>
        <v>36926.310597999996</v>
      </c>
      <c r="D262" s="17">
        <f t="shared" si="68"/>
        <v>360</v>
      </c>
      <c r="E262" s="17">
        <f t="shared" si="69"/>
        <v>37660.674597999998</v>
      </c>
      <c r="F262" s="17">
        <f t="shared" si="74"/>
        <v>4142.6742057800002</v>
      </c>
      <c r="G262" s="17">
        <f t="shared" si="78"/>
        <v>3204.9234082898001</v>
      </c>
      <c r="H262" s="17">
        <f t="shared" si="70"/>
        <v>727.50724422319627</v>
      </c>
      <c r="I262" s="17">
        <f t="shared" si="71"/>
        <v>2023.7641334383334</v>
      </c>
      <c r="J262" s="17">
        <f t="shared" si="79"/>
        <v>17821.848072576609</v>
      </c>
      <c r="K262" s="17">
        <f t="shared" si="75"/>
        <v>332.33679538199993</v>
      </c>
      <c r="L262" s="17">
        <f t="shared" si="76"/>
        <v>88.623145435199987</v>
      </c>
      <c r="M262" s="25">
        <f t="shared" si="77"/>
        <v>66002.351603125135</v>
      </c>
      <c r="N262" s="1">
        <f t="shared" si="80"/>
        <v>11</v>
      </c>
    </row>
    <row r="263" spans="1:14" x14ac:dyDescent="0.25">
      <c r="A263" s="27">
        <v>12</v>
      </c>
      <c r="B263" s="18">
        <v>18515.14</v>
      </c>
      <c r="C263" s="18">
        <f t="shared" si="73"/>
        <v>37769.034085999992</v>
      </c>
      <c r="D263" s="17">
        <f t="shared" si="68"/>
        <v>188.01550000000134</v>
      </c>
      <c r="E263" s="17">
        <f t="shared" si="69"/>
        <v>38152.566904449995</v>
      </c>
      <c r="F263" s="17">
        <f t="shared" si="74"/>
        <v>4196.7823594894999</v>
      </c>
      <c r="G263" s="17">
        <f t="shared" si="78"/>
        <v>3246.783443568695</v>
      </c>
      <c r="H263" s="17">
        <f t="shared" si="70"/>
        <v>727.50724422319627</v>
      </c>
      <c r="I263" s="17">
        <f t="shared" si="71"/>
        <v>2038.930812887208</v>
      </c>
      <c r="J263" s="17">
        <f t="shared" si="79"/>
        <v>18046.314928419961</v>
      </c>
      <c r="K263" s="17">
        <f t="shared" si="75"/>
        <v>339.9213067739999</v>
      </c>
      <c r="L263" s="17">
        <f t="shared" si="76"/>
        <v>90.645681806399978</v>
      </c>
      <c r="M263" s="25">
        <f t="shared" si="77"/>
        <v>66839.452681618961</v>
      </c>
      <c r="N263" s="1">
        <f t="shared" si="80"/>
        <v>12</v>
      </c>
    </row>
    <row r="264" spans="1:14" x14ac:dyDescent="0.25">
      <c r="A264" s="27">
        <v>13</v>
      </c>
      <c r="B264" s="18">
        <v>18928.259999999998</v>
      </c>
      <c r="C264" s="18">
        <f t="shared" si="73"/>
        <v>38611.757573999996</v>
      </c>
      <c r="D264" s="17">
        <f t="shared" si="68"/>
        <v>0</v>
      </c>
      <c r="E264" s="17">
        <f t="shared" si="69"/>
        <v>38611.757573999996</v>
      </c>
      <c r="F264" s="17">
        <f t="shared" si="74"/>
        <v>4247.29333314</v>
      </c>
      <c r="G264" s="17">
        <f t="shared" si="78"/>
        <v>3285.8605695473998</v>
      </c>
      <c r="H264" s="17">
        <f t="shared" si="70"/>
        <v>727.50724422319627</v>
      </c>
      <c r="I264" s="17">
        <f t="shared" si="71"/>
        <v>2053.089191865</v>
      </c>
      <c r="J264" s="17">
        <f t="shared" si="79"/>
        <v>18255.858937291279</v>
      </c>
      <c r="K264" s="17">
        <f t="shared" si="75"/>
        <v>347.50581816599993</v>
      </c>
      <c r="L264" s="17">
        <f t="shared" si="76"/>
        <v>92.668218177599982</v>
      </c>
      <c r="M264" s="25">
        <f t="shared" si="77"/>
        <v>67621.540886410468</v>
      </c>
      <c r="N264" s="1">
        <f t="shared" si="80"/>
        <v>13</v>
      </c>
    </row>
    <row r="265" spans="1:14" x14ac:dyDescent="0.25">
      <c r="A265" s="27">
        <v>14</v>
      </c>
      <c r="B265" s="18">
        <v>19053.45</v>
      </c>
      <c r="C265" s="18">
        <f t="shared" si="73"/>
        <v>38867.132655000001</v>
      </c>
      <c r="D265" s="17">
        <f t="shared" si="68"/>
        <v>0</v>
      </c>
      <c r="E265" s="17">
        <f t="shared" si="69"/>
        <v>38867.132655000001</v>
      </c>
      <c r="F265" s="17">
        <f t="shared" si="74"/>
        <v>4275.3845920499998</v>
      </c>
      <c r="G265" s="17">
        <f t="shared" si="78"/>
        <v>3307.5929889405006</v>
      </c>
      <c r="H265" s="17">
        <f t="shared" si="70"/>
        <v>727.50724422319627</v>
      </c>
      <c r="I265" s="17">
        <f t="shared" si="71"/>
        <v>2060.9632568625002</v>
      </c>
      <c r="J265" s="17">
        <f t="shared" si="79"/>
        <v>18372.395099254281</v>
      </c>
      <c r="K265" s="17">
        <f t="shared" si="75"/>
        <v>349.80419389499997</v>
      </c>
      <c r="L265" s="17">
        <f t="shared" si="76"/>
        <v>93.281118371999995</v>
      </c>
      <c r="M265" s="25">
        <f t="shared" si="77"/>
        <v>68054.061148597495</v>
      </c>
      <c r="N265" s="1">
        <f t="shared" si="80"/>
        <v>14</v>
      </c>
    </row>
    <row r="266" spans="1:14" x14ac:dyDescent="0.25">
      <c r="A266" s="27">
        <v>15</v>
      </c>
      <c r="B266" s="18">
        <v>19178.64</v>
      </c>
      <c r="C266" s="18">
        <f t="shared" si="73"/>
        <v>39122.507735999992</v>
      </c>
      <c r="D266" s="17">
        <f t="shared" si="68"/>
        <v>0</v>
      </c>
      <c r="E266" s="17">
        <f t="shared" si="69"/>
        <v>39122.507735999992</v>
      </c>
      <c r="F266" s="17">
        <f t="shared" si="74"/>
        <v>4303.4758509599988</v>
      </c>
      <c r="G266" s="17">
        <f t="shared" si="78"/>
        <v>3329.3254083335992</v>
      </c>
      <c r="H266" s="17">
        <f t="shared" si="70"/>
        <v>727.50724422319627</v>
      </c>
      <c r="I266" s="17">
        <f t="shared" si="71"/>
        <v>2068.8373218599995</v>
      </c>
      <c r="J266" s="17">
        <f t="shared" si="79"/>
        <v>18488.931261217276</v>
      </c>
      <c r="K266" s="17">
        <f t="shared" si="75"/>
        <v>352.1025696239999</v>
      </c>
      <c r="L266" s="17">
        <f t="shared" si="76"/>
        <v>93.894018566399978</v>
      </c>
      <c r="M266" s="25">
        <f t="shared" si="77"/>
        <v>68486.581410784464</v>
      </c>
      <c r="N266" s="1">
        <f t="shared" si="80"/>
        <v>15</v>
      </c>
    </row>
    <row r="267" spans="1:14" x14ac:dyDescent="0.25">
      <c r="A267" s="28">
        <v>16</v>
      </c>
      <c r="B267" s="18">
        <v>19303.830000000002</v>
      </c>
      <c r="C267" s="18">
        <f t="shared" si="73"/>
        <v>39377.882816999998</v>
      </c>
      <c r="D267" s="17">
        <f t="shared" si="68"/>
        <v>0</v>
      </c>
      <c r="E267" s="17">
        <f t="shared" si="69"/>
        <v>39377.882816999998</v>
      </c>
      <c r="F267" s="17">
        <f t="shared" si="74"/>
        <v>4331.5671098699995</v>
      </c>
      <c r="G267" s="17">
        <f t="shared" si="78"/>
        <v>3351.0578277266995</v>
      </c>
      <c r="H267" s="17">
        <f t="shared" si="70"/>
        <v>727.50724422319627</v>
      </c>
      <c r="I267" s="17">
        <f t="shared" si="71"/>
        <v>2076.7113868574997</v>
      </c>
      <c r="J267" s="17">
        <f t="shared" si="79"/>
        <v>18605.467423180275</v>
      </c>
      <c r="K267" s="17">
        <f t="shared" si="75"/>
        <v>354.40094535299994</v>
      </c>
      <c r="L267" s="17">
        <f t="shared" si="76"/>
        <v>94.506918760799991</v>
      </c>
      <c r="M267" s="25">
        <f t="shared" si="77"/>
        <v>68919.101672971476</v>
      </c>
      <c r="N267" s="1">
        <v>16</v>
      </c>
    </row>
    <row r="268" spans="1:14" x14ac:dyDescent="0.25">
      <c r="A268" s="28">
        <v>17</v>
      </c>
      <c r="B268" s="18">
        <v>19429.02</v>
      </c>
      <c r="C268" s="18">
        <f t="shared" si="73"/>
        <v>39633.257897999996</v>
      </c>
      <c r="D268" s="17">
        <f t="shared" si="68"/>
        <v>0</v>
      </c>
      <c r="E268" s="17">
        <f t="shared" si="69"/>
        <v>39633.257897999996</v>
      </c>
      <c r="F268" s="17">
        <f t="shared" si="74"/>
        <v>4359.6583687799994</v>
      </c>
      <c r="G268" s="17">
        <f t="shared" si="78"/>
        <v>3372.7902471197999</v>
      </c>
      <c r="H268" s="17">
        <f t="shared" si="70"/>
        <v>727.50724422319627</v>
      </c>
      <c r="I268" s="17">
        <f t="shared" si="71"/>
        <v>2084.585451855</v>
      </c>
      <c r="J268" s="17">
        <f t="shared" si="79"/>
        <v>18722.003585143277</v>
      </c>
      <c r="K268" s="17">
        <f t="shared" si="75"/>
        <v>356.69932108199993</v>
      </c>
      <c r="L268" s="17">
        <f t="shared" si="76"/>
        <v>95.119818955199989</v>
      </c>
      <c r="M268" s="25">
        <f t="shared" si="77"/>
        <v>69351.621935158459</v>
      </c>
      <c r="N268" s="1">
        <f t="shared" ref="N268:N286" si="81">A268</f>
        <v>17</v>
      </c>
    </row>
    <row r="269" spans="1:14" x14ac:dyDescent="0.25">
      <c r="A269" s="27">
        <v>18</v>
      </c>
      <c r="B269" s="18">
        <v>19554.21</v>
      </c>
      <c r="C269" s="18">
        <f t="shared" si="73"/>
        <v>39888.632978999995</v>
      </c>
      <c r="D269" s="17">
        <f t="shared" si="68"/>
        <v>0</v>
      </c>
      <c r="E269" s="17">
        <f t="shared" si="69"/>
        <v>39888.632978999995</v>
      </c>
      <c r="F269" s="17">
        <f t="shared" si="74"/>
        <v>4387.7496276899992</v>
      </c>
      <c r="G269" s="17">
        <f t="shared" si="78"/>
        <v>3394.5226665128994</v>
      </c>
      <c r="H269" s="17">
        <f t="shared" si="70"/>
        <v>727.50724422319627</v>
      </c>
      <c r="I269" s="17">
        <f t="shared" si="71"/>
        <v>2092.4595168524997</v>
      </c>
      <c r="J269" s="17">
        <f t="shared" si="79"/>
        <v>18838.539747106275</v>
      </c>
      <c r="K269" s="17">
        <f t="shared" si="75"/>
        <v>358.99769681099991</v>
      </c>
      <c r="L269" s="17">
        <f t="shared" si="76"/>
        <v>95.732719149599973</v>
      </c>
      <c r="M269" s="25">
        <f t="shared" si="77"/>
        <v>69784.142197345471</v>
      </c>
      <c r="N269" s="1">
        <f t="shared" si="81"/>
        <v>18</v>
      </c>
    </row>
    <row r="270" spans="1:14" x14ac:dyDescent="0.25">
      <c r="A270" s="27">
        <v>19</v>
      </c>
      <c r="B270" s="18">
        <v>19679.400000000001</v>
      </c>
      <c r="C270" s="18">
        <f t="shared" si="73"/>
        <v>40144.00806</v>
      </c>
      <c r="D270" s="17">
        <f t="shared" si="68"/>
        <v>0</v>
      </c>
      <c r="E270" s="17">
        <f t="shared" si="69"/>
        <v>40144.00806</v>
      </c>
      <c r="F270" s="17">
        <f t="shared" si="74"/>
        <v>4415.8408866</v>
      </c>
      <c r="G270" s="17">
        <f t="shared" si="78"/>
        <v>3416.2550859060002</v>
      </c>
      <c r="H270" s="17">
        <f t="shared" si="70"/>
        <v>727.50724422319627</v>
      </c>
      <c r="I270" s="17">
        <f t="shared" si="71"/>
        <v>2100.33358185</v>
      </c>
      <c r="J270" s="17">
        <f t="shared" si="79"/>
        <v>18955.075909069281</v>
      </c>
      <c r="K270" s="17">
        <f t="shared" si="75"/>
        <v>361.29607253999995</v>
      </c>
      <c r="L270" s="17">
        <f t="shared" si="76"/>
        <v>96.345619343999985</v>
      </c>
      <c r="M270" s="25">
        <f t="shared" si="77"/>
        <v>70216.662459532483</v>
      </c>
      <c r="N270" s="1">
        <f t="shared" si="81"/>
        <v>19</v>
      </c>
    </row>
    <row r="271" spans="1:14" x14ac:dyDescent="0.25">
      <c r="A271" s="27">
        <v>20</v>
      </c>
      <c r="B271" s="18">
        <v>19804.59</v>
      </c>
      <c r="C271" s="18">
        <f t="shared" si="73"/>
        <v>40399.383140999998</v>
      </c>
      <c r="D271" s="17">
        <f t="shared" si="68"/>
        <v>0</v>
      </c>
      <c r="E271" s="17">
        <f t="shared" si="69"/>
        <v>40399.383140999998</v>
      </c>
      <c r="F271" s="17">
        <f t="shared" si="74"/>
        <v>4443.9321455099998</v>
      </c>
      <c r="G271" s="17">
        <f t="shared" si="78"/>
        <v>3437.9875052991001</v>
      </c>
      <c r="H271" s="17">
        <f t="shared" si="70"/>
        <v>727.50724422319627</v>
      </c>
      <c r="I271" s="17">
        <f t="shared" si="71"/>
        <v>2108.2076468474997</v>
      </c>
      <c r="J271" s="17">
        <f t="shared" si="79"/>
        <v>19071.612071032279</v>
      </c>
      <c r="K271" s="17">
        <f t="shared" si="75"/>
        <v>363.59444826899994</v>
      </c>
      <c r="L271" s="17">
        <f t="shared" si="76"/>
        <v>96.958519538399983</v>
      </c>
      <c r="M271" s="25">
        <f t="shared" si="77"/>
        <v>70649.182721719466</v>
      </c>
      <c r="N271" s="1">
        <f t="shared" si="81"/>
        <v>20</v>
      </c>
    </row>
    <row r="272" spans="1:14" x14ac:dyDescent="0.25">
      <c r="A272" s="27">
        <v>21</v>
      </c>
      <c r="B272" s="18">
        <v>19929.78</v>
      </c>
      <c r="C272" s="18">
        <f t="shared" si="73"/>
        <v>40654.758221999997</v>
      </c>
      <c r="D272" s="17">
        <f t="shared" si="68"/>
        <v>0</v>
      </c>
      <c r="E272" s="17">
        <f t="shared" si="69"/>
        <v>40654.758221999997</v>
      </c>
      <c r="F272" s="17">
        <f t="shared" si="74"/>
        <v>4472.0234044199997</v>
      </c>
      <c r="G272" s="17">
        <f t="shared" si="78"/>
        <v>3459.7199246921996</v>
      </c>
      <c r="H272" s="17">
        <f t="shared" si="70"/>
        <v>727.50724422319627</v>
      </c>
      <c r="I272" s="17">
        <f t="shared" si="71"/>
        <v>2116.081711845</v>
      </c>
      <c r="J272" s="17">
        <f t="shared" si="79"/>
        <v>19188.148232995278</v>
      </c>
      <c r="K272" s="17">
        <f t="shared" si="75"/>
        <v>365.89282399799993</v>
      </c>
      <c r="L272" s="17">
        <f t="shared" si="76"/>
        <v>97.571419732799981</v>
      </c>
      <c r="M272" s="25">
        <f t="shared" si="77"/>
        <v>71081.702983906478</v>
      </c>
      <c r="N272" s="1">
        <f t="shared" si="81"/>
        <v>21</v>
      </c>
    </row>
    <row r="273" spans="1:14" x14ac:dyDescent="0.25">
      <c r="A273" s="27">
        <v>22</v>
      </c>
      <c r="B273" s="18">
        <v>20054.97</v>
      </c>
      <c r="C273" s="18">
        <f t="shared" si="73"/>
        <v>40910.133303000002</v>
      </c>
      <c r="D273" s="17">
        <f t="shared" si="68"/>
        <v>0</v>
      </c>
      <c r="E273" s="17">
        <f t="shared" si="69"/>
        <v>40910.133303000002</v>
      </c>
      <c r="F273" s="17">
        <f t="shared" si="74"/>
        <v>4500.1146633300004</v>
      </c>
      <c r="G273" s="17">
        <f t="shared" si="78"/>
        <v>3481.4523440853004</v>
      </c>
      <c r="H273" s="17">
        <f t="shared" si="70"/>
        <v>727.50724422319627</v>
      </c>
      <c r="I273" s="17">
        <f t="shared" si="71"/>
        <v>2123.9557768425002</v>
      </c>
      <c r="J273" s="17">
        <f t="shared" si="79"/>
        <v>19304.68439495828</v>
      </c>
      <c r="K273" s="17">
        <f t="shared" si="75"/>
        <v>368.19119972699997</v>
      </c>
      <c r="L273" s="17">
        <f t="shared" si="76"/>
        <v>98.184319927199994</v>
      </c>
      <c r="M273" s="25">
        <f t="shared" si="77"/>
        <v>71514.22324609349</v>
      </c>
      <c r="N273" s="1">
        <f t="shared" si="81"/>
        <v>22</v>
      </c>
    </row>
    <row r="274" spans="1:14" x14ac:dyDescent="0.25">
      <c r="A274" s="27">
        <v>23</v>
      </c>
      <c r="B274" s="18">
        <v>20180.16</v>
      </c>
      <c r="C274" s="18">
        <f t="shared" si="73"/>
        <v>41165.508383999993</v>
      </c>
      <c r="D274" s="17">
        <f t="shared" si="68"/>
        <v>0</v>
      </c>
      <c r="E274" s="17">
        <f t="shared" si="69"/>
        <v>41165.508383999993</v>
      </c>
      <c r="F274" s="17">
        <f t="shared" si="74"/>
        <v>4528.2059222399994</v>
      </c>
      <c r="G274" s="17">
        <f t="shared" si="78"/>
        <v>3503.1847634783994</v>
      </c>
      <c r="H274" s="17">
        <f t="shared" si="70"/>
        <v>727.50724422319627</v>
      </c>
      <c r="I274" s="17">
        <f t="shared" si="71"/>
        <v>2131.82984184</v>
      </c>
      <c r="J274" s="17">
        <f t="shared" si="79"/>
        <v>19421.220556921278</v>
      </c>
      <c r="K274" s="17">
        <f t="shared" si="75"/>
        <v>370.4895754559999</v>
      </c>
      <c r="L274" s="17">
        <f t="shared" si="76"/>
        <v>98.797220121599977</v>
      </c>
      <c r="M274" s="25">
        <f t="shared" si="77"/>
        <v>71946.743508280473</v>
      </c>
      <c r="N274" s="1">
        <f t="shared" si="81"/>
        <v>23</v>
      </c>
    </row>
    <row r="275" spans="1:14" x14ac:dyDescent="0.25">
      <c r="A275" s="27">
        <v>24</v>
      </c>
      <c r="B275" s="18">
        <v>20305.349999999999</v>
      </c>
      <c r="C275" s="18">
        <f t="shared" si="73"/>
        <v>41420.883464999992</v>
      </c>
      <c r="D275" s="17">
        <f t="shared" si="68"/>
        <v>0</v>
      </c>
      <c r="E275" s="17">
        <f t="shared" si="69"/>
        <v>41420.883464999992</v>
      </c>
      <c r="F275" s="17">
        <f t="shared" si="74"/>
        <v>4556.2971811499992</v>
      </c>
      <c r="G275" s="17">
        <f t="shared" si="78"/>
        <v>3524.9171828714998</v>
      </c>
      <c r="H275" s="17">
        <f t="shared" si="70"/>
        <v>727.50724422319627</v>
      </c>
      <c r="I275" s="17">
        <f t="shared" si="71"/>
        <v>2139.7039068374997</v>
      </c>
      <c r="J275" s="17">
        <f t="shared" si="79"/>
        <v>19537.756718884277</v>
      </c>
      <c r="K275" s="17">
        <f t="shared" si="75"/>
        <v>372.78795118499988</v>
      </c>
      <c r="L275" s="17">
        <f t="shared" si="76"/>
        <v>99.410120315999976</v>
      </c>
      <c r="M275" s="25">
        <f t="shared" si="77"/>
        <v>72379.263770467471</v>
      </c>
      <c r="N275" s="1">
        <f t="shared" si="81"/>
        <v>24</v>
      </c>
    </row>
    <row r="276" spans="1:14" x14ac:dyDescent="0.25">
      <c r="A276" s="123">
        <v>25</v>
      </c>
      <c r="B276" s="18">
        <v>20430.54</v>
      </c>
      <c r="C276" s="18">
        <f t="shared" si="73"/>
        <v>41676.258545999997</v>
      </c>
      <c r="D276" s="17">
        <f t="shared" si="68"/>
        <v>0</v>
      </c>
      <c r="E276" s="17">
        <f t="shared" si="69"/>
        <v>41676.258545999997</v>
      </c>
      <c r="F276" s="17">
        <f t="shared" si="74"/>
        <v>4584.38844006</v>
      </c>
      <c r="G276" s="17">
        <f t="shared" si="78"/>
        <v>3546.6496022645997</v>
      </c>
      <c r="H276" s="17">
        <f t="shared" si="70"/>
        <v>727.50724422319627</v>
      </c>
      <c r="I276" s="17">
        <f t="shared" si="71"/>
        <v>2147.577971835</v>
      </c>
      <c r="J276" s="17">
        <f t="shared" si="79"/>
        <v>19654.292880847279</v>
      </c>
      <c r="K276" s="17">
        <f t="shared" si="75"/>
        <v>375.08632691399993</v>
      </c>
      <c r="L276" s="17">
        <f t="shared" si="76"/>
        <v>100.02302051039999</v>
      </c>
      <c r="M276" s="25">
        <f t="shared" si="77"/>
        <v>72811.784032654468</v>
      </c>
      <c r="N276" s="1">
        <f t="shared" si="81"/>
        <v>25</v>
      </c>
    </row>
    <row r="277" spans="1:14" x14ac:dyDescent="0.25">
      <c r="A277" s="26">
        <v>26</v>
      </c>
      <c r="B277" s="18">
        <v>20430.54</v>
      </c>
      <c r="C277" s="18">
        <f t="shared" si="73"/>
        <v>41676.258545999997</v>
      </c>
      <c r="D277" s="17">
        <f t="shared" si="68"/>
        <v>0</v>
      </c>
      <c r="E277" s="17">
        <f t="shared" si="69"/>
        <v>41676.258545999997</v>
      </c>
      <c r="F277" s="17">
        <f t="shared" si="74"/>
        <v>4584.38844006</v>
      </c>
      <c r="G277" s="17">
        <f t="shared" si="78"/>
        <v>3546.6496022645997</v>
      </c>
      <c r="H277" s="17">
        <f t="shared" si="70"/>
        <v>727.50724422319627</v>
      </c>
      <c r="I277" s="17">
        <f t="shared" si="71"/>
        <v>2147.577971835</v>
      </c>
      <c r="J277" s="17">
        <f t="shared" si="79"/>
        <v>19654.292880847279</v>
      </c>
      <c r="K277" s="17">
        <f t="shared" si="75"/>
        <v>375.08632691399993</v>
      </c>
      <c r="L277" s="17">
        <f t="shared" si="76"/>
        <v>100.02302051039999</v>
      </c>
      <c r="M277" s="25">
        <f t="shared" si="77"/>
        <v>72811.784032654468</v>
      </c>
      <c r="N277" s="1">
        <f t="shared" si="81"/>
        <v>26</v>
      </c>
    </row>
    <row r="278" spans="1:14" x14ac:dyDescent="0.25">
      <c r="A278" s="27">
        <v>27</v>
      </c>
      <c r="B278" s="18">
        <v>20430.54</v>
      </c>
      <c r="C278" s="18">
        <f t="shared" si="73"/>
        <v>41676.258545999997</v>
      </c>
      <c r="D278" s="17">
        <f t="shared" si="68"/>
        <v>0</v>
      </c>
      <c r="E278" s="17">
        <f t="shared" si="69"/>
        <v>41676.258545999997</v>
      </c>
      <c r="F278" s="17">
        <f t="shared" si="74"/>
        <v>4584.38844006</v>
      </c>
      <c r="G278" s="17">
        <f t="shared" si="78"/>
        <v>3546.6496022645997</v>
      </c>
      <c r="H278" s="17">
        <f t="shared" si="70"/>
        <v>727.50724422319627</v>
      </c>
      <c r="I278" s="17">
        <f t="shared" si="71"/>
        <v>2147.577971835</v>
      </c>
      <c r="J278" s="17">
        <f t="shared" si="79"/>
        <v>19654.292880847279</v>
      </c>
      <c r="K278" s="17">
        <f t="shared" si="75"/>
        <v>375.08632691399993</v>
      </c>
      <c r="L278" s="17">
        <f t="shared" si="76"/>
        <v>100.02302051039999</v>
      </c>
      <c r="M278" s="25">
        <f t="shared" si="77"/>
        <v>72811.784032654468</v>
      </c>
      <c r="N278" s="1">
        <f t="shared" si="81"/>
        <v>27</v>
      </c>
    </row>
    <row r="279" spans="1:14" x14ac:dyDescent="0.25">
      <c r="A279" s="26">
        <v>28</v>
      </c>
      <c r="B279" s="18">
        <v>20430.54</v>
      </c>
      <c r="C279" s="18">
        <f t="shared" si="73"/>
        <v>41676.258545999997</v>
      </c>
      <c r="D279" s="17">
        <f t="shared" si="68"/>
        <v>0</v>
      </c>
      <c r="E279" s="17">
        <f t="shared" si="69"/>
        <v>41676.258545999997</v>
      </c>
      <c r="F279" s="17">
        <f t="shared" si="74"/>
        <v>4584.38844006</v>
      </c>
      <c r="G279" s="17">
        <f t="shared" si="78"/>
        <v>3546.6496022645997</v>
      </c>
      <c r="H279" s="17">
        <f t="shared" si="70"/>
        <v>727.50724422319627</v>
      </c>
      <c r="I279" s="17">
        <f t="shared" si="71"/>
        <v>2147.577971835</v>
      </c>
      <c r="J279" s="17">
        <f t="shared" si="79"/>
        <v>19654.292880847279</v>
      </c>
      <c r="K279" s="17">
        <f t="shared" si="75"/>
        <v>375.08632691399993</v>
      </c>
      <c r="L279" s="17">
        <f t="shared" si="76"/>
        <v>100.02302051039999</v>
      </c>
      <c r="M279" s="25">
        <f t="shared" si="77"/>
        <v>72811.784032654468</v>
      </c>
      <c r="N279" s="1">
        <f t="shared" si="81"/>
        <v>28</v>
      </c>
    </row>
    <row r="280" spans="1:14" x14ac:dyDescent="0.25">
      <c r="A280" s="27">
        <v>29</v>
      </c>
      <c r="B280" s="18">
        <v>20430.54</v>
      </c>
      <c r="C280" s="18">
        <f t="shared" si="73"/>
        <v>41676.258545999997</v>
      </c>
      <c r="D280" s="17">
        <f t="shared" si="68"/>
        <v>0</v>
      </c>
      <c r="E280" s="17">
        <f t="shared" si="69"/>
        <v>41676.258545999997</v>
      </c>
      <c r="F280" s="17">
        <f t="shared" si="74"/>
        <v>4584.38844006</v>
      </c>
      <c r="G280" s="17">
        <f t="shared" si="78"/>
        <v>3546.6496022645997</v>
      </c>
      <c r="H280" s="17">
        <f t="shared" si="70"/>
        <v>727.50724422319627</v>
      </c>
      <c r="I280" s="17">
        <f t="shared" si="71"/>
        <v>2147.577971835</v>
      </c>
      <c r="J280" s="17">
        <f t="shared" si="79"/>
        <v>19654.292880847279</v>
      </c>
      <c r="K280" s="17">
        <f t="shared" si="75"/>
        <v>375.08632691399993</v>
      </c>
      <c r="L280" s="17">
        <f t="shared" si="76"/>
        <v>100.02302051039999</v>
      </c>
      <c r="M280" s="25">
        <f t="shared" si="77"/>
        <v>72811.784032654468</v>
      </c>
      <c r="N280" s="1">
        <f t="shared" si="81"/>
        <v>29</v>
      </c>
    </row>
    <row r="281" spans="1:14" x14ac:dyDescent="0.25">
      <c r="A281" s="26">
        <v>30</v>
      </c>
      <c r="B281" s="18">
        <v>20430.54</v>
      </c>
      <c r="C281" s="18">
        <f t="shared" si="73"/>
        <v>41676.258545999997</v>
      </c>
      <c r="D281" s="17">
        <f t="shared" si="68"/>
        <v>0</v>
      </c>
      <c r="E281" s="17">
        <f t="shared" si="69"/>
        <v>41676.258545999997</v>
      </c>
      <c r="F281" s="17">
        <f t="shared" si="74"/>
        <v>4584.38844006</v>
      </c>
      <c r="G281" s="17">
        <f t="shared" si="78"/>
        <v>3546.6496022645997</v>
      </c>
      <c r="H281" s="17">
        <f t="shared" si="70"/>
        <v>727.50724422319627</v>
      </c>
      <c r="I281" s="17">
        <f t="shared" si="71"/>
        <v>2147.577971835</v>
      </c>
      <c r="J281" s="17">
        <f t="shared" si="79"/>
        <v>19654.292880847279</v>
      </c>
      <c r="K281" s="17">
        <f t="shared" si="75"/>
        <v>375.08632691399993</v>
      </c>
      <c r="L281" s="17">
        <f t="shared" si="76"/>
        <v>100.02302051039999</v>
      </c>
      <c r="M281" s="25">
        <f t="shared" si="77"/>
        <v>72811.784032654468</v>
      </c>
      <c r="N281" s="1">
        <f t="shared" si="81"/>
        <v>30</v>
      </c>
    </row>
    <row r="282" spans="1:14" x14ac:dyDescent="0.25">
      <c r="A282" s="27">
        <v>31</v>
      </c>
      <c r="B282" s="18">
        <v>20430.54</v>
      </c>
      <c r="C282" s="18">
        <f t="shared" si="73"/>
        <v>41676.258545999997</v>
      </c>
      <c r="D282" s="17">
        <f t="shared" si="68"/>
        <v>0</v>
      </c>
      <c r="E282" s="17">
        <f t="shared" si="69"/>
        <v>41676.258545999997</v>
      </c>
      <c r="F282" s="17">
        <f t="shared" si="74"/>
        <v>4584.38844006</v>
      </c>
      <c r="G282" s="17">
        <f t="shared" si="78"/>
        <v>3546.6496022645997</v>
      </c>
      <c r="H282" s="17">
        <f t="shared" si="70"/>
        <v>727.50724422319627</v>
      </c>
      <c r="I282" s="17">
        <f t="shared" si="71"/>
        <v>2147.577971835</v>
      </c>
      <c r="J282" s="17">
        <f t="shared" si="79"/>
        <v>19654.292880847279</v>
      </c>
      <c r="K282" s="17">
        <f t="shared" si="75"/>
        <v>375.08632691399993</v>
      </c>
      <c r="L282" s="17">
        <f t="shared" si="76"/>
        <v>100.02302051039999</v>
      </c>
      <c r="M282" s="25">
        <f t="shared" si="77"/>
        <v>72811.784032654468</v>
      </c>
      <c r="N282" s="1">
        <f t="shared" si="81"/>
        <v>31</v>
      </c>
    </row>
    <row r="283" spans="1:14" x14ac:dyDescent="0.25">
      <c r="A283" s="26">
        <v>32</v>
      </c>
      <c r="B283" s="18">
        <v>20430.54</v>
      </c>
      <c r="C283" s="18">
        <f t="shared" si="73"/>
        <v>41676.258545999997</v>
      </c>
      <c r="D283" s="17">
        <f t="shared" si="68"/>
        <v>0</v>
      </c>
      <c r="E283" s="17">
        <f t="shared" si="69"/>
        <v>41676.258545999997</v>
      </c>
      <c r="F283" s="17">
        <f t="shared" si="74"/>
        <v>4584.38844006</v>
      </c>
      <c r="G283" s="17">
        <f t="shared" si="78"/>
        <v>3546.6496022645997</v>
      </c>
      <c r="H283" s="17">
        <f t="shared" si="70"/>
        <v>727.50724422319627</v>
      </c>
      <c r="I283" s="17">
        <f t="shared" si="71"/>
        <v>2147.577971835</v>
      </c>
      <c r="J283" s="17">
        <f t="shared" si="79"/>
        <v>19654.292880847279</v>
      </c>
      <c r="K283" s="17">
        <f t="shared" si="75"/>
        <v>375.08632691399993</v>
      </c>
      <c r="L283" s="17">
        <f t="shared" si="76"/>
        <v>100.02302051039999</v>
      </c>
      <c r="M283" s="25">
        <f t="shared" si="77"/>
        <v>72811.784032654468</v>
      </c>
      <c r="N283" s="1">
        <f t="shared" si="81"/>
        <v>32</v>
      </c>
    </row>
    <row r="284" spans="1:14" x14ac:dyDescent="0.25">
      <c r="A284" s="27">
        <v>33</v>
      </c>
      <c r="B284" s="18">
        <v>20430.54</v>
      </c>
      <c r="C284" s="18">
        <f t="shared" si="73"/>
        <v>41676.258545999997</v>
      </c>
      <c r="D284" s="17">
        <f t="shared" si="68"/>
        <v>0</v>
      </c>
      <c r="E284" s="17">
        <f t="shared" si="69"/>
        <v>41676.258545999997</v>
      </c>
      <c r="F284" s="17">
        <f t="shared" si="74"/>
        <v>4584.38844006</v>
      </c>
      <c r="G284" s="17">
        <f t="shared" si="78"/>
        <v>3546.6496022645997</v>
      </c>
      <c r="H284" s="17">
        <f t="shared" si="70"/>
        <v>727.50724422319627</v>
      </c>
      <c r="I284" s="17">
        <f t="shared" si="71"/>
        <v>2147.577971835</v>
      </c>
      <c r="J284" s="17">
        <f t="shared" si="79"/>
        <v>19654.292880847279</v>
      </c>
      <c r="K284" s="17">
        <f t="shared" si="75"/>
        <v>375.08632691399993</v>
      </c>
      <c r="L284" s="17">
        <f t="shared" si="76"/>
        <v>100.02302051039999</v>
      </c>
      <c r="M284" s="25">
        <f t="shared" si="77"/>
        <v>72811.784032654468</v>
      </c>
      <c r="N284" s="1">
        <f t="shared" si="81"/>
        <v>33</v>
      </c>
    </row>
    <row r="285" spans="1:14" x14ac:dyDescent="0.25">
      <c r="A285" s="26">
        <v>34</v>
      </c>
      <c r="B285" s="18">
        <v>20430.54</v>
      </c>
      <c r="C285" s="18">
        <f t="shared" si="73"/>
        <v>41676.258545999997</v>
      </c>
      <c r="D285" s="17">
        <f t="shared" si="68"/>
        <v>0</v>
      </c>
      <c r="E285" s="17">
        <f t="shared" si="69"/>
        <v>41676.258545999997</v>
      </c>
      <c r="F285" s="17">
        <f t="shared" si="74"/>
        <v>4584.38844006</v>
      </c>
      <c r="G285" s="17">
        <f t="shared" si="78"/>
        <v>3546.6496022645997</v>
      </c>
      <c r="H285" s="17">
        <f t="shared" si="70"/>
        <v>727.50724422319627</v>
      </c>
      <c r="I285" s="17">
        <f t="shared" si="71"/>
        <v>2147.577971835</v>
      </c>
      <c r="J285" s="17">
        <f t="shared" si="79"/>
        <v>19654.292880847279</v>
      </c>
      <c r="K285" s="17">
        <f t="shared" si="75"/>
        <v>375.08632691399993</v>
      </c>
      <c r="L285" s="17">
        <f t="shared" si="76"/>
        <v>100.02302051039999</v>
      </c>
      <c r="M285" s="25">
        <f t="shared" si="77"/>
        <v>72811.784032654468</v>
      </c>
      <c r="N285" s="1">
        <f t="shared" si="81"/>
        <v>34</v>
      </c>
    </row>
    <row r="286" spans="1:14" x14ac:dyDescent="0.25">
      <c r="A286" s="27">
        <v>35</v>
      </c>
      <c r="B286" s="18">
        <v>20430.54</v>
      </c>
      <c r="C286" s="18">
        <f t="shared" si="73"/>
        <v>41676.258545999997</v>
      </c>
      <c r="D286" s="17">
        <f t="shared" si="68"/>
        <v>0</v>
      </c>
      <c r="E286" s="17">
        <f t="shared" si="69"/>
        <v>41676.258545999997</v>
      </c>
      <c r="F286" s="17">
        <f t="shared" si="74"/>
        <v>4584.38844006</v>
      </c>
      <c r="G286" s="17">
        <f t="shared" si="78"/>
        <v>3546.6496022645997</v>
      </c>
      <c r="H286" s="17">
        <f t="shared" si="70"/>
        <v>727.50724422319627</v>
      </c>
      <c r="I286" s="17">
        <f t="shared" si="71"/>
        <v>2147.577971835</v>
      </c>
      <c r="J286" s="17">
        <f t="shared" si="79"/>
        <v>19654.292880847279</v>
      </c>
      <c r="K286" s="17">
        <f t="shared" si="75"/>
        <v>375.08632691399993</v>
      </c>
      <c r="L286" s="17">
        <f t="shared" si="76"/>
        <v>100.02302051039999</v>
      </c>
      <c r="M286" s="25">
        <f t="shared" si="77"/>
        <v>72811.784032654468</v>
      </c>
      <c r="N286" s="1">
        <f t="shared" si="81"/>
        <v>35</v>
      </c>
    </row>
    <row r="289" spans="1:14" x14ac:dyDescent="0.25">
      <c r="B289" s="121" t="s">
        <v>128</v>
      </c>
      <c r="C289" s="121" t="s">
        <v>128</v>
      </c>
      <c r="D289" s="2" t="s">
        <v>0</v>
      </c>
      <c r="E289" s="2" t="s">
        <v>91</v>
      </c>
      <c r="F289" s="2" t="s">
        <v>19</v>
      </c>
      <c r="G289" s="2" t="s">
        <v>14</v>
      </c>
      <c r="H289" s="2" t="s">
        <v>3</v>
      </c>
      <c r="I289" s="3" t="s">
        <v>34</v>
      </c>
      <c r="J289" s="2" t="s">
        <v>1</v>
      </c>
      <c r="K289" s="2" t="s">
        <v>2</v>
      </c>
      <c r="L289" s="2" t="s">
        <v>10</v>
      </c>
      <c r="M289" s="2" t="s">
        <v>4</v>
      </c>
    </row>
    <row r="290" spans="1:14" x14ac:dyDescent="0.25">
      <c r="B290" s="121" t="s">
        <v>144</v>
      </c>
      <c r="C290" s="5" t="s">
        <v>27</v>
      </c>
      <c r="D290" s="2" t="s">
        <v>5</v>
      </c>
      <c r="E290" s="3" t="s">
        <v>12</v>
      </c>
      <c r="F290" s="2" t="s">
        <v>20</v>
      </c>
      <c r="G290" s="5" t="s">
        <v>8</v>
      </c>
      <c r="H290" s="5" t="s">
        <v>13</v>
      </c>
      <c r="I290" s="2" t="s">
        <v>9</v>
      </c>
      <c r="J290" s="3" t="s">
        <v>6</v>
      </c>
      <c r="K290" s="5" t="s">
        <v>7</v>
      </c>
      <c r="L290" s="3" t="s">
        <v>11</v>
      </c>
      <c r="M290" s="3"/>
    </row>
    <row r="291" spans="1:14" x14ac:dyDescent="0.25">
      <c r="B291" s="165">
        <v>2004</v>
      </c>
      <c r="C291" s="2" t="s">
        <v>12</v>
      </c>
      <c r="D291" s="2" t="s">
        <v>28</v>
      </c>
      <c r="E291" s="2"/>
      <c r="F291" s="2" t="s">
        <v>11</v>
      </c>
      <c r="G291" s="6" t="s">
        <v>21</v>
      </c>
      <c r="H291" s="6"/>
      <c r="I291" s="4"/>
      <c r="J291" s="2"/>
      <c r="K291" s="2"/>
      <c r="L291" s="4"/>
      <c r="M291" s="2"/>
    </row>
    <row r="292" spans="1:14" x14ac:dyDescent="0.25">
      <c r="B292" s="2"/>
      <c r="C292" s="7">
        <f>$C$4</f>
        <v>2.0398999999999998</v>
      </c>
      <c r="D292" s="2"/>
      <c r="F292" s="7">
        <f>$F$196</f>
        <v>0.11</v>
      </c>
      <c r="G292" s="9">
        <f>$G$196</f>
        <v>0.92</v>
      </c>
      <c r="H292" s="20">
        <f>$H$196</f>
        <v>480</v>
      </c>
      <c r="I292" s="24">
        <f>$I$196</f>
        <v>862.56</v>
      </c>
      <c r="J292" s="7">
        <f>$J$4</f>
        <v>0.4</v>
      </c>
      <c r="K292" s="8">
        <f>$K$196</f>
        <v>8.9999999999999993E-3</v>
      </c>
      <c r="L292" s="13">
        <f>$L$196</f>
        <v>2.3999999999999998E-3</v>
      </c>
      <c r="M292" s="4"/>
    </row>
    <row r="293" spans="1:14" x14ac:dyDescent="0.25">
      <c r="B293" s="2"/>
      <c r="C293" s="2"/>
      <c r="D293" s="2"/>
      <c r="E293" s="2"/>
      <c r="F293" s="2"/>
      <c r="G293" s="22" t="s">
        <v>72</v>
      </c>
      <c r="H293" s="7">
        <f>$H$197</f>
        <v>1.3459000000000001</v>
      </c>
      <c r="I293" s="12">
        <f>$I$197</f>
        <v>2.5000000000000001E-2</v>
      </c>
      <c r="J293" s="21" t="str">
        <f>$J$197</f>
        <v>Bareme</v>
      </c>
      <c r="K293" s="22" t="s">
        <v>72</v>
      </c>
      <c r="L293" s="22" t="s">
        <v>72</v>
      </c>
      <c r="M293" s="4"/>
    </row>
    <row r="294" spans="1:14" x14ac:dyDescent="0.25">
      <c r="B294" s="2"/>
      <c r="C294" s="2"/>
      <c r="D294" s="2"/>
      <c r="E294" s="2"/>
      <c r="F294" s="2" t="s">
        <v>11</v>
      </c>
      <c r="G294" s="22" t="s">
        <v>30</v>
      </c>
      <c r="H294" s="2" t="s">
        <v>11</v>
      </c>
      <c r="I294" s="23">
        <f>$I$198</f>
        <v>194.04</v>
      </c>
      <c r="J294" s="21" t="str">
        <f>$J$198</f>
        <v>All. Foyer</v>
      </c>
      <c r="K294" s="22" t="s">
        <v>11</v>
      </c>
      <c r="L294" s="22" t="s">
        <v>12</v>
      </c>
      <c r="M294" s="4"/>
    </row>
    <row r="295" spans="1:14" x14ac:dyDescent="0.25">
      <c r="B295" s="2"/>
      <c r="C295" s="2"/>
      <c r="D295" s="2"/>
      <c r="E295" s="2"/>
      <c r="F295" s="2"/>
      <c r="G295" s="29">
        <v>0.11</v>
      </c>
      <c r="H295" s="2"/>
      <c r="I295" s="24">
        <f>$I$199</f>
        <v>388.09</v>
      </c>
      <c r="J295" s="21">
        <f>$J$199</f>
        <v>0.11</v>
      </c>
      <c r="K295" s="2"/>
      <c r="L295" s="14"/>
      <c r="M295" s="4"/>
    </row>
    <row r="296" spans="1:14" x14ac:dyDescent="0.25">
      <c r="B296" s="2"/>
      <c r="C296" s="2"/>
      <c r="D296" s="2"/>
      <c r="E296" s="2"/>
      <c r="F296" s="2"/>
      <c r="G296" s="22"/>
      <c r="H296" s="2"/>
      <c r="I296" s="12">
        <f>$I$200</f>
        <v>7.0000000000000007E-2</v>
      </c>
      <c r="J296" s="21" t="str">
        <f>$J$200</f>
        <v>Prime attr.</v>
      </c>
      <c r="K296" s="2"/>
      <c r="L296" s="14"/>
      <c r="M296" s="4"/>
    </row>
    <row r="297" spans="1:14" ht="16.2" x14ac:dyDescent="0.4">
      <c r="B297" s="15"/>
      <c r="C297" s="15"/>
      <c r="D297" s="15"/>
      <c r="E297" s="15"/>
      <c r="F297" s="15"/>
      <c r="G297" s="16"/>
      <c r="H297" s="16"/>
      <c r="I297" s="4"/>
      <c r="J297" s="21" t="str">
        <f>$J$201</f>
        <v>AFA/PFA</v>
      </c>
      <c r="K297" s="15"/>
      <c r="L297" s="11"/>
      <c r="M297" s="4"/>
    </row>
    <row r="298" spans="1:14" ht="16.2" x14ac:dyDescent="0.4">
      <c r="B298" s="15"/>
      <c r="C298" s="15"/>
      <c r="D298" s="15"/>
      <c r="E298" s="15"/>
      <c r="F298" s="15"/>
      <c r="G298" s="16"/>
      <c r="H298" s="16"/>
      <c r="I298" s="10"/>
      <c r="J298" s="15"/>
      <c r="K298" s="15"/>
      <c r="L298" s="10"/>
      <c r="M298" s="4"/>
    </row>
    <row r="299" spans="1:14" x14ac:dyDescent="0.25">
      <c r="A299" s="27">
        <v>0</v>
      </c>
      <c r="B299" s="18">
        <v>15548.13</v>
      </c>
      <c r="C299" s="18">
        <f>B299*$C$4</f>
        <v>31716.630386999997</v>
      </c>
      <c r="D299" s="17">
        <f t="shared" ref="D299:D334" si="82">IF(B299&lt;16100,720,IF(B299&lt;16488.96,15612.24-B299*0.925,IF(B299&lt;18330,360,IF(B299 &lt;18718.39,17314.52-B299*0.925,0))))</f>
        <v>720</v>
      </c>
      <c r="E299" s="17">
        <f t="shared" ref="E299:E334" si="83">(B299+D299)*$C$196</f>
        <v>33185.358386999993</v>
      </c>
      <c r="F299" s="17">
        <f>E299*$F$340</f>
        <v>3650.3894225699992</v>
      </c>
      <c r="G299" s="17">
        <f>(E299+F299)/12*$G$196</f>
        <v>2824.0739987336997</v>
      </c>
      <c r="H299" s="17">
        <f t="shared" ref="H299:H334" si="84">$H$196*$C$196/$H$197</f>
        <v>727.50724422319627</v>
      </c>
      <c r="I299" s="17">
        <f t="shared" ref="I299:I334" si="85">IF(($I$200*E299/12)&lt;$I$198,$I$198,IF(($I$200*E299/12)&gt;$I$199,$I$199,($I$200*E299/12)))+$I$196+$I$197*E299</f>
        <v>1886.2339596749998</v>
      </c>
      <c r="J299" s="17">
        <f>(E299+F299+H299+I299)*$J$196</f>
        <v>15779.795605387277</v>
      </c>
      <c r="K299" s="17">
        <f>(C299*$K$196)</f>
        <v>285.44967348299997</v>
      </c>
      <c r="L299" s="17">
        <f>C299*$L$196</f>
        <v>76.119912928799991</v>
      </c>
      <c r="M299" s="25">
        <f>SUM(E299:L299)</f>
        <v>58414.928204000971</v>
      </c>
      <c r="N299" s="1">
        <f t="shared" ref="N299:N306" si="86">A299</f>
        <v>0</v>
      </c>
    </row>
    <row r="300" spans="1:14" x14ac:dyDescent="0.25">
      <c r="A300" s="27">
        <v>1</v>
      </c>
      <c r="B300" s="18">
        <v>15823.55</v>
      </c>
      <c r="C300" s="18">
        <f t="shared" ref="C300:C334" si="87">B300*$C$4</f>
        <v>32278.459644999995</v>
      </c>
      <c r="D300" s="17">
        <f t="shared" si="82"/>
        <v>720</v>
      </c>
      <c r="E300" s="17">
        <f t="shared" si="83"/>
        <v>33747.187644999998</v>
      </c>
      <c r="F300" s="17">
        <f t="shared" ref="F300:F334" si="88">E300*$F$340</f>
        <v>3712.1906409499998</v>
      </c>
      <c r="G300" s="17">
        <f>(E300+F300)/12*$G$196</f>
        <v>2871.8856685895003</v>
      </c>
      <c r="H300" s="17">
        <f t="shared" si="84"/>
        <v>727.50724422319627</v>
      </c>
      <c r="I300" s="17">
        <f t="shared" si="85"/>
        <v>1903.0982857208332</v>
      </c>
      <c r="J300" s="17">
        <f>(E300+F300+H300+I300)*$J$196</f>
        <v>16035.993526357614</v>
      </c>
      <c r="K300" s="17">
        <f t="shared" ref="K300:K334" si="89">(C300*$K$196)</f>
        <v>290.50613680499993</v>
      </c>
      <c r="L300" s="17">
        <f t="shared" ref="L300:L334" si="90">C300*$L$196</f>
        <v>77.468303147999976</v>
      </c>
      <c r="M300" s="25">
        <f t="shared" ref="M300:M334" si="91">SUM(E300:L300)</f>
        <v>59365.837450794148</v>
      </c>
      <c r="N300" s="1">
        <f t="shared" si="86"/>
        <v>1</v>
      </c>
    </row>
    <row r="301" spans="1:14" x14ac:dyDescent="0.25">
      <c r="A301" s="27">
        <v>2</v>
      </c>
      <c r="B301" s="18">
        <v>16098.97</v>
      </c>
      <c r="C301" s="18">
        <f t="shared" si="87"/>
        <v>32840.288902999993</v>
      </c>
      <c r="D301" s="17">
        <f t="shared" si="82"/>
        <v>720</v>
      </c>
      <c r="E301" s="17">
        <f t="shared" si="83"/>
        <v>34309.016902999996</v>
      </c>
      <c r="F301" s="17">
        <f t="shared" si="88"/>
        <v>3773.9918593299994</v>
      </c>
      <c r="G301" s="17">
        <f t="shared" ref="G301:G334" si="92">(E301+F301)/12*$G$196</f>
        <v>2919.6973384452999</v>
      </c>
      <c r="H301" s="17">
        <f t="shared" si="84"/>
        <v>727.50724422319627</v>
      </c>
      <c r="I301" s="17">
        <f t="shared" si="85"/>
        <v>1920.4213545091666</v>
      </c>
      <c r="J301" s="17">
        <f t="shared" ref="J301:J334" si="93">(E301+F301+H301+I301)*$J$196</f>
        <v>16292.374944424948</v>
      </c>
      <c r="K301" s="17">
        <f t="shared" si="89"/>
        <v>295.56260012699994</v>
      </c>
      <c r="L301" s="17">
        <f t="shared" si="90"/>
        <v>78.816693367199974</v>
      </c>
      <c r="M301" s="25">
        <f t="shared" si="91"/>
        <v>60317.388937426811</v>
      </c>
      <c r="N301" s="1">
        <f t="shared" si="86"/>
        <v>2</v>
      </c>
    </row>
    <row r="302" spans="1:14" x14ac:dyDescent="0.25">
      <c r="A302" s="27">
        <v>3</v>
      </c>
      <c r="B302" s="18">
        <v>16374.39</v>
      </c>
      <c r="C302" s="18">
        <f t="shared" si="87"/>
        <v>33402.118160999999</v>
      </c>
      <c r="D302" s="17">
        <f t="shared" si="82"/>
        <v>465.92924999999923</v>
      </c>
      <c r="E302" s="17">
        <f t="shared" si="83"/>
        <v>34352.567238074997</v>
      </c>
      <c r="F302" s="17">
        <f t="shared" si="88"/>
        <v>3778.7823961882495</v>
      </c>
      <c r="G302" s="17">
        <f t="shared" si="92"/>
        <v>2923.4034719601818</v>
      </c>
      <c r="H302" s="17">
        <f t="shared" si="84"/>
        <v>727.50724422319627</v>
      </c>
      <c r="I302" s="17">
        <f t="shared" si="85"/>
        <v>1921.7641565073125</v>
      </c>
      <c r="J302" s="17">
        <f t="shared" si="93"/>
        <v>16312.248413997502</v>
      </c>
      <c r="K302" s="17">
        <f t="shared" si="89"/>
        <v>300.61906344899995</v>
      </c>
      <c r="L302" s="17">
        <f t="shared" si="90"/>
        <v>80.165083586399987</v>
      </c>
      <c r="M302" s="25">
        <f t="shared" si="91"/>
        <v>60397.057067986832</v>
      </c>
      <c r="N302" s="1">
        <f t="shared" si="86"/>
        <v>3</v>
      </c>
    </row>
    <row r="303" spans="1:14" x14ac:dyDescent="0.25">
      <c r="A303" s="27">
        <v>4</v>
      </c>
      <c r="B303" s="18">
        <v>16649.810000000001</v>
      </c>
      <c r="C303" s="18">
        <f t="shared" si="87"/>
        <v>33963.947418999996</v>
      </c>
      <c r="D303" s="17">
        <f t="shared" si="82"/>
        <v>360</v>
      </c>
      <c r="E303" s="17">
        <f t="shared" si="83"/>
        <v>34698.311418999998</v>
      </c>
      <c r="F303" s="17">
        <f t="shared" si="88"/>
        <v>3816.8142560899996</v>
      </c>
      <c r="G303" s="17">
        <f t="shared" si="92"/>
        <v>2952.8263017569002</v>
      </c>
      <c r="H303" s="17">
        <f t="shared" si="84"/>
        <v>727.50724422319627</v>
      </c>
      <c r="I303" s="17">
        <f t="shared" si="85"/>
        <v>1932.4246020858334</v>
      </c>
      <c r="J303" s="17">
        <f t="shared" si="93"/>
        <v>16470.023008559612</v>
      </c>
      <c r="K303" s="17">
        <f t="shared" si="89"/>
        <v>305.67552677099997</v>
      </c>
      <c r="L303" s="17">
        <f t="shared" si="90"/>
        <v>81.513473805599986</v>
      </c>
      <c r="M303" s="25">
        <f t="shared" si="91"/>
        <v>60985.095832292143</v>
      </c>
      <c r="N303" s="1">
        <f t="shared" si="86"/>
        <v>4</v>
      </c>
    </row>
    <row r="304" spans="1:14" x14ac:dyDescent="0.25">
      <c r="A304" s="27">
        <v>5</v>
      </c>
      <c r="B304" s="18">
        <v>16925.23</v>
      </c>
      <c r="C304" s="18">
        <f t="shared" si="87"/>
        <v>34525.776676999994</v>
      </c>
      <c r="D304" s="17">
        <f t="shared" si="82"/>
        <v>360</v>
      </c>
      <c r="E304" s="17">
        <f t="shared" si="83"/>
        <v>35260.140676999996</v>
      </c>
      <c r="F304" s="17">
        <f t="shared" si="88"/>
        <v>3878.6154744699998</v>
      </c>
      <c r="G304" s="17">
        <f t="shared" si="92"/>
        <v>3000.6379716126994</v>
      </c>
      <c r="H304" s="17">
        <f t="shared" si="84"/>
        <v>727.50724422319627</v>
      </c>
      <c r="I304" s="17">
        <f t="shared" si="85"/>
        <v>1949.7476708741665</v>
      </c>
      <c r="J304" s="17">
        <f t="shared" si="93"/>
        <v>16726.404426626945</v>
      </c>
      <c r="K304" s="17">
        <f t="shared" si="89"/>
        <v>310.73199009299992</v>
      </c>
      <c r="L304" s="17">
        <f t="shared" si="90"/>
        <v>82.861864024799985</v>
      </c>
      <c r="M304" s="25">
        <f t="shared" si="91"/>
        <v>61936.647318924806</v>
      </c>
      <c r="N304" s="1">
        <f t="shared" si="86"/>
        <v>5</v>
      </c>
    </row>
    <row r="305" spans="1:14" x14ac:dyDescent="0.25">
      <c r="A305" s="27">
        <v>6</v>
      </c>
      <c r="B305" s="18">
        <v>17200.650000000001</v>
      </c>
      <c r="C305" s="18">
        <f t="shared" si="87"/>
        <v>35087.605935</v>
      </c>
      <c r="D305" s="17">
        <f t="shared" si="82"/>
        <v>360</v>
      </c>
      <c r="E305" s="17">
        <f t="shared" si="83"/>
        <v>35821.969935000001</v>
      </c>
      <c r="F305" s="17">
        <f t="shared" si="88"/>
        <v>3940.4166928500003</v>
      </c>
      <c r="G305" s="17">
        <f t="shared" si="92"/>
        <v>3048.4496414685</v>
      </c>
      <c r="H305" s="17">
        <f t="shared" si="84"/>
        <v>727.50724422319627</v>
      </c>
      <c r="I305" s="17">
        <f t="shared" si="85"/>
        <v>1967.0707396624998</v>
      </c>
      <c r="J305" s="17">
        <f t="shared" si="93"/>
        <v>16982.785844694281</v>
      </c>
      <c r="K305" s="17">
        <f t="shared" si="89"/>
        <v>315.78845341499999</v>
      </c>
      <c r="L305" s="17">
        <f t="shared" si="90"/>
        <v>84.210254243999998</v>
      </c>
      <c r="M305" s="25">
        <f t="shared" si="91"/>
        <v>62888.198805557469</v>
      </c>
      <c r="N305" s="1">
        <f t="shared" si="86"/>
        <v>6</v>
      </c>
    </row>
    <row r="306" spans="1:14" x14ac:dyDescent="0.25">
      <c r="A306" s="27">
        <v>7</v>
      </c>
      <c r="B306" s="18">
        <v>17476.07</v>
      </c>
      <c r="C306" s="18">
        <f t="shared" si="87"/>
        <v>35649.435192999998</v>
      </c>
      <c r="D306" s="17">
        <f t="shared" si="82"/>
        <v>360</v>
      </c>
      <c r="E306" s="17">
        <f t="shared" si="83"/>
        <v>36383.799192999999</v>
      </c>
      <c r="F306" s="17">
        <f t="shared" si="88"/>
        <v>4002.21791123</v>
      </c>
      <c r="G306" s="17">
        <f t="shared" si="92"/>
        <v>3096.2613113243001</v>
      </c>
      <c r="H306" s="17">
        <f t="shared" si="84"/>
        <v>727.50724422319627</v>
      </c>
      <c r="I306" s="17">
        <f t="shared" si="85"/>
        <v>1984.3938084508331</v>
      </c>
      <c r="J306" s="17">
        <f t="shared" si="93"/>
        <v>17239.167262761614</v>
      </c>
      <c r="K306" s="17">
        <f t="shared" si="89"/>
        <v>320.84491673699995</v>
      </c>
      <c r="L306" s="17">
        <f t="shared" si="90"/>
        <v>85.558644463199983</v>
      </c>
      <c r="M306" s="25">
        <f t="shared" si="91"/>
        <v>63839.75029219014</v>
      </c>
      <c r="N306" s="1">
        <f t="shared" si="86"/>
        <v>7</v>
      </c>
    </row>
    <row r="307" spans="1:14" x14ac:dyDescent="0.25">
      <c r="A307" s="28">
        <v>8</v>
      </c>
      <c r="B307" s="18">
        <v>17751.490000000002</v>
      </c>
      <c r="C307" s="18">
        <f t="shared" si="87"/>
        <v>36211.264451000003</v>
      </c>
      <c r="D307" s="17">
        <f t="shared" si="82"/>
        <v>360</v>
      </c>
      <c r="E307" s="17">
        <f t="shared" si="83"/>
        <v>36945.628450999997</v>
      </c>
      <c r="F307" s="17">
        <f t="shared" si="88"/>
        <v>4064.0191296099997</v>
      </c>
      <c r="G307" s="17">
        <f t="shared" si="92"/>
        <v>3144.0729811801002</v>
      </c>
      <c r="H307" s="17">
        <f t="shared" si="84"/>
        <v>727.50724422319627</v>
      </c>
      <c r="I307" s="17">
        <f t="shared" si="85"/>
        <v>2001.7168772391665</v>
      </c>
      <c r="J307" s="17">
        <f t="shared" si="93"/>
        <v>17495.548680828946</v>
      </c>
      <c r="K307" s="17">
        <f t="shared" si="89"/>
        <v>325.90138005900002</v>
      </c>
      <c r="L307" s="17">
        <f t="shared" si="90"/>
        <v>86.907034682399996</v>
      </c>
      <c r="M307" s="25">
        <f t="shared" si="91"/>
        <v>64791.30177882281</v>
      </c>
      <c r="N307" s="1">
        <v>8</v>
      </c>
    </row>
    <row r="308" spans="1:14" x14ac:dyDescent="0.25">
      <c r="A308" s="30">
        <v>9</v>
      </c>
      <c r="B308" s="19">
        <v>18026.91</v>
      </c>
      <c r="C308" s="18">
        <f t="shared" si="87"/>
        <v>36773.093708999993</v>
      </c>
      <c r="D308" s="17">
        <f t="shared" si="82"/>
        <v>360</v>
      </c>
      <c r="E308" s="17">
        <f t="shared" si="83"/>
        <v>37507.457708999995</v>
      </c>
      <c r="F308" s="17">
        <f t="shared" si="88"/>
        <v>4125.8203479899994</v>
      </c>
      <c r="G308" s="17">
        <f t="shared" si="92"/>
        <v>3191.8846510358994</v>
      </c>
      <c r="H308" s="17">
        <f t="shared" si="84"/>
        <v>727.50724422319627</v>
      </c>
      <c r="I308" s="17">
        <f t="shared" si="85"/>
        <v>2019.0399460274998</v>
      </c>
      <c r="J308" s="17">
        <f t="shared" si="93"/>
        <v>17751.930098896275</v>
      </c>
      <c r="K308" s="17">
        <f t="shared" si="89"/>
        <v>330.95784338099992</v>
      </c>
      <c r="L308" s="17">
        <f t="shared" si="90"/>
        <v>88.25542490159998</v>
      </c>
      <c r="M308" s="25">
        <f t="shared" si="91"/>
        <v>65742.853265455458</v>
      </c>
      <c r="N308" s="1">
        <f t="shared" ref="N308:N314" si="94">A308</f>
        <v>9</v>
      </c>
    </row>
    <row r="309" spans="1:14" x14ac:dyDescent="0.25">
      <c r="A309" s="105">
        <v>10</v>
      </c>
      <c r="B309" s="18">
        <v>18227.21</v>
      </c>
      <c r="C309" s="18">
        <f t="shared" si="87"/>
        <v>37181.685678999995</v>
      </c>
      <c r="D309" s="17">
        <f t="shared" si="82"/>
        <v>360</v>
      </c>
      <c r="E309" s="17">
        <f t="shared" si="83"/>
        <v>37916.049678999996</v>
      </c>
      <c r="F309" s="17">
        <f t="shared" si="88"/>
        <v>4170.76546469</v>
      </c>
      <c r="G309" s="17">
        <f t="shared" si="92"/>
        <v>3226.6558276828996</v>
      </c>
      <c r="H309" s="17">
        <f t="shared" si="84"/>
        <v>727.50724422319627</v>
      </c>
      <c r="I309" s="17">
        <f t="shared" si="85"/>
        <v>2031.6381984358331</v>
      </c>
      <c r="J309" s="17">
        <f t="shared" si="93"/>
        <v>17938.384234539608</v>
      </c>
      <c r="K309" s="17">
        <f t="shared" si="89"/>
        <v>334.63517111099992</v>
      </c>
      <c r="L309" s="17">
        <f t="shared" si="90"/>
        <v>89.236045629599985</v>
      </c>
      <c r="M309" s="25">
        <f t="shared" si="91"/>
        <v>66434.871865312132</v>
      </c>
      <c r="N309" s="1">
        <f t="shared" si="94"/>
        <v>10</v>
      </c>
    </row>
    <row r="310" spans="1:14" x14ac:dyDescent="0.25">
      <c r="A310" s="27">
        <v>11</v>
      </c>
      <c r="B310" s="18">
        <v>18427.509999999998</v>
      </c>
      <c r="C310" s="18">
        <f t="shared" si="87"/>
        <v>37590.277648999996</v>
      </c>
      <c r="D310" s="17">
        <f t="shared" si="82"/>
        <v>269.07325000000128</v>
      </c>
      <c r="E310" s="17">
        <f t="shared" si="83"/>
        <v>38139.160171674994</v>
      </c>
      <c r="F310" s="17">
        <f t="shared" si="88"/>
        <v>4195.3076188842497</v>
      </c>
      <c r="G310" s="17">
        <f t="shared" si="92"/>
        <v>3245.6425306095421</v>
      </c>
      <c r="H310" s="17">
        <f t="shared" si="84"/>
        <v>727.50724422319627</v>
      </c>
      <c r="I310" s="17">
        <f t="shared" si="85"/>
        <v>2038.5174386266456</v>
      </c>
      <c r="J310" s="17">
        <f t="shared" si="93"/>
        <v>18040.196989363634</v>
      </c>
      <c r="K310" s="17">
        <f t="shared" si="89"/>
        <v>338.31249884099992</v>
      </c>
      <c r="L310" s="17">
        <f t="shared" si="90"/>
        <v>90.216666357599976</v>
      </c>
      <c r="M310" s="25">
        <f t="shared" si="91"/>
        <v>66814.861158580854</v>
      </c>
      <c r="N310" s="1">
        <f t="shared" si="94"/>
        <v>11</v>
      </c>
    </row>
    <row r="311" spans="1:14" x14ac:dyDescent="0.25">
      <c r="A311" s="27">
        <v>12</v>
      </c>
      <c r="B311" s="18">
        <v>19178.64</v>
      </c>
      <c r="C311" s="18">
        <f t="shared" si="87"/>
        <v>39122.507735999992</v>
      </c>
      <c r="D311" s="17">
        <f t="shared" si="82"/>
        <v>0</v>
      </c>
      <c r="E311" s="17">
        <f t="shared" si="83"/>
        <v>39122.507735999992</v>
      </c>
      <c r="F311" s="17">
        <f t="shared" si="88"/>
        <v>4303.4758509599988</v>
      </c>
      <c r="G311" s="17">
        <f t="shared" si="92"/>
        <v>3329.3254083335992</v>
      </c>
      <c r="H311" s="17">
        <f t="shared" si="84"/>
        <v>727.50724422319627</v>
      </c>
      <c r="I311" s="17">
        <f t="shared" si="85"/>
        <v>2068.8373218599995</v>
      </c>
      <c r="J311" s="17">
        <f t="shared" si="93"/>
        <v>18488.931261217276</v>
      </c>
      <c r="K311" s="17">
        <f t="shared" si="89"/>
        <v>352.1025696239999</v>
      </c>
      <c r="L311" s="17">
        <f t="shared" si="90"/>
        <v>93.894018566399978</v>
      </c>
      <c r="M311" s="25">
        <f t="shared" si="91"/>
        <v>68486.581410784464</v>
      </c>
      <c r="N311" s="1">
        <f t="shared" si="94"/>
        <v>12</v>
      </c>
    </row>
    <row r="312" spans="1:14" x14ac:dyDescent="0.25">
      <c r="A312" s="27">
        <v>13</v>
      </c>
      <c r="B312" s="18">
        <v>19316.349999999999</v>
      </c>
      <c r="C312" s="18">
        <f t="shared" si="87"/>
        <v>39403.422364999991</v>
      </c>
      <c r="D312" s="17">
        <f t="shared" si="82"/>
        <v>0</v>
      </c>
      <c r="E312" s="17">
        <f t="shared" si="83"/>
        <v>39403.422364999991</v>
      </c>
      <c r="F312" s="17">
        <f t="shared" si="88"/>
        <v>4334.3764601499988</v>
      </c>
      <c r="G312" s="17">
        <f t="shared" si="92"/>
        <v>3353.2312432614995</v>
      </c>
      <c r="H312" s="17">
        <f t="shared" si="84"/>
        <v>727.50724422319627</v>
      </c>
      <c r="I312" s="17">
        <f t="shared" si="85"/>
        <v>2077.4988562541662</v>
      </c>
      <c r="J312" s="17">
        <f t="shared" si="93"/>
        <v>18617.121970250944</v>
      </c>
      <c r="K312" s="17">
        <f t="shared" si="89"/>
        <v>354.6308012849999</v>
      </c>
      <c r="L312" s="17">
        <f t="shared" si="90"/>
        <v>94.568213675999971</v>
      </c>
      <c r="M312" s="25">
        <f t="shared" si="91"/>
        <v>68962.357154100813</v>
      </c>
      <c r="N312" s="1">
        <f t="shared" si="94"/>
        <v>13</v>
      </c>
    </row>
    <row r="313" spans="1:14" x14ac:dyDescent="0.25">
      <c r="A313" s="27">
        <v>14</v>
      </c>
      <c r="B313" s="18">
        <v>19454.060000000001</v>
      </c>
      <c r="C313" s="18">
        <f t="shared" si="87"/>
        <v>39684.336993999998</v>
      </c>
      <c r="D313" s="17">
        <f t="shared" si="82"/>
        <v>0</v>
      </c>
      <c r="E313" s="17">
        <f t="shared" si="83"/>
        <v>39684.336993999998</v>
      </c>
      <c r="F313" s="17">
        <f t="shared" si="88"/>
        <v>4365.2770693399998</v>
      </c>
      <c r="G313" s="17">
        <f t="shared" si="92"/>
        <v>3377.1370781894002</v>
      </c>
      <c r="H313" s="17">
        <f t="shared" si="84"/>
        <v>727.50724422319627</v>
      </c>
      <c r="I313" s="17">
        <f t="shared" si="85"/>
        <v>2086.1603906483333</v>
      </c>
      <c r="J313" s="17">
        <f t="shared" si="93"/>
        <v>18745.312679284612</v>
      </c>
      <c r="K313" s="17">
        <f t="shared" si="89"/>
        <v>357.15903294599997</v>
      </c>
      <c r="L313" s="17">
        <f t="shared" si="90"/>
        <v>95.242408785599991</v>
      </c>
      <c r="M313" s="25">
        <f t="shared" si="91"/>
        <v>69438.132897417148</v>
      </c>
      <c r="N313" s="1">
        <f t="shared" si="94"/>
        <v>14</v>
      </c>
    </row>
    <row r="314" spans="1:14" x14ac:dyDescent="0.25">
      <c r="A314" s="27">
        <v>15</v>
      </c>
      <c r="B314" s="18">
        <v>19591.77</v>
      </c>
      <c r="C314" s="18">
        <f t="shared" si="87"/>
        <v>39965.251622999996</v>
      </c>
      <c r="D314" s="17">
        <f t="shared" si="82"/>
        <v>0</v>
      </c>
      <c r="E314" s="17">
        <f t="shared" si="83"/>
        <v>39965.251622999996</v>
      </c>
      <c r="F314" s="17">
        <f t="shared" si="88"/>
        <v>4396.1776785299999</v>
      </c>
      <c r="G314" s="17">
        <f t="shared" si="92"/>
        <v>3401.0429131173</v>
      </c>
      <c r="H314" s="17">
        <f t="shared" si="84"/>
        <v>727.50724422319627</v>
      </c>
      <c r="I314" s="17">
        <f t="shared" si="85"/>
        <v>2094.8219250425</v>
      </c>
      <c r="J314" s="17">
        <f t="shared" si="93"/>
        <v>18873.50338831828</v>
      </c>
      <c r="K314" s="17">
        <f t="shared" si="89"/>
        <v>359.68726460699992</v>
      </c>
      <c r="L314" s="17">
        <f t="shared" si="90"/>
        <v>95.916603895199984</v>
      </c>
      <c r="M314" s="25">
        <f t="shared" si="91"/>
        <v>69913.908640733469</v>
      </c>
      <c r="N314" s="1">
        <f t="shared" si="94"/>
        <v>15</v>
      </c>
    </row>
    <row r="315" spans="1:14" x14ac:dyDescent="0.25">
      <c r="A315" s="28">
        <v>16</v>
      </c>
      <c r="B315" s="18">
        <v>19729.48</v>
      </c>
      <c r="C315" s="18">
        <f t="shared" si="87"/>
        <v>40246.166251999995</v>
      </c>
      <c r="D315" s="17">
        <f t="shared" si="82"/>
        <v>0</v>
      </c>
      <c r="E315" s="17">
        <f t="shared" si="83"/>
        <v>40246.166251999995</v>
      </c>
      <c r="F315" s="17">
        <f t="shared" si="88"/>
        <v>4427.0782877199999</v>
      </c>
      <c r="G315" s="17">
        <f t="shared" si="92"/>
        <v>3424.9487480451994</v>
      </c>
      <c r="H315" s="17">
        <f t="shared" si="84"/>
        <v>727.50724422319627</v>
      </c>
      <c r="I315" s="17">
        <f t="shared" si="85"/>
        <v>2103.4834594366666</v>
      </c>
      <c r="J315" s="17">
        <f t="shared" si="93"/>
        <v>19001.694097351945</v>
      </c>
      <c r="K315" s="17">
        <f t="shared" si="89"/>
        <v>362.21549626799992</v>
      </c>
      <c r="L315" s="17">
        <f t="shared" si="90"/>
        <v>96.590799004799976</v>
      </c>
      <c r="M315" s="25">
        <f t="shared" si="91"/>
        <v>70389.684384049819</v>
      </c>
      <c r="N315" s="1">
        <v>16</v>
      </c>
    </row>
    <row r="316" spans="1:14" x14ac:dyDescent="0.25">
      <c r="A316" s="28">
        <v>17</v>
      </c>
      <c r="B316" s="18">
        <v>19867.189999999999</v>
      </c>
      <c r="C316" s="18">
        <f t="shared" si="87"/>
        <v>40527.080880999994</v>
      </c>
      <c r="D316" s="17">
        <f t="shared" si="82"/>
        <v>0</v>
      </c>
      <c r="E316" s="17">
        <f t="shared" si="83"/>
        <v>40527.080880999994</v>
      </c>
      <c r="F316" s="17">
        <f t="shared" si="88"/>
        <v>4457.9788969099991</v>
      </c>
      <c r="G316" s="17">
        <f t="shared" si="92"/>
        <v>3448.8545829730992</v>
      </c>
      <c r="H316" s="17">
        <f t="shared" si="84"/>
        <v>727.50724422319627</v>
      </c>
      <c r="I316" s="17">
        <f t="shared" si="85"/>
        <v>2112.1449938308333</v>
      </c>
      <c r="J316" s="17">
        <f t="shared" si="93"/>
        <v>19129.884806385609</v>
      </c>
      <c r="K316" s="17">
        <f t="shared" si="89"/>
        <v>364.74372792899993</v>
      </c>
      <c r="L316" s="17">
        <f t="shared" si="90"/>
        <v>97.264994114399983</v>
      </c>
      <c r="M316" s="25">
        <f t="shared" si="91"/>
        <v>70865.460127366139</v>
      </c>
      <c r="N316" s="1">
        <f t="shared" ref="N316:N334" si="95">A316</f>
        <v>17</v>
      </c>
    </row>
    <row r="317" spans="1:14" x14ac:dyDescent="0.25">
      <c r="A317" s="27">
        <v>18</v>
      </c>
      <c r="B317" s="18">
        <v>20004.900000000001</v>
      </c>
      <c r="C317" s="18">
        <f t="shared" si="87"/>
        <v>40807.995510000001</v>
      </c>
      <c r="D317" s="17">
        <f t="shared" si="82"/>
        <v>0</v>
      </c>
      <c r="E317" s="17">
        <f t="shared" si="83"/>
        <v>40807.995510000001</v>
      </c>
      <c r="F317" s="17">
        <f t="shared" si="88"/>
        <v>4488.8795061000001</v>
      </c>
      <c r="G317" s="17">
        <f t="shared" si="92"/>
        <v>3472.760417901</v>
      </c>
      <c r="H317" s="17">
        <f t="shared" si="84"/>
        <v>727.50724422319627</v>
      </c>
      <c r="I317" s="17">
        <f t="shared" si="85"/>
        <v>2120.806528225</v>
      </c>
      <c r="J317" s="17">
        <f t="shared" si="93"/>
        <v>19258.075515419281</v>
      </c>
      <c r="K317" s="17">
        <f t="shared" si="89"/>
        <v>367.27195958999999</v>
      </c>
      <c r="L317" s="17">
        <f t="shared" si="90"/>
        <v>97.939189223999989</v>
      </c>
      <c r="M317" s="25">
        <f t="shared" si="91"/>
        <v>71341.235870682474</v>
      </c>
      <c r="N317" s="1">
        <f t="shared" si="95"/>
        <v>18</v>
      </c>
    </row>
    <row r="318" spans="1:14" x14ac:dyDescent="0.25">
      <c r="A318" s="27">
        <v>19</v>
      </c>
      <c r="B318" s="18">
        <v>20142.61</v>
      </c>
      <c r="C318" s="18">
        <f t="shared" si="87"/>
        <v>41088.910139</v>
      </c>
      <c r="D318" s="17">
        <f t="shared" si="82"/>
        <v>0</v>
      </c>
      <c r="E318" s="17">
        <f t="shared" si="83"/>
        <v>41088.910139</v>
      </c>
      <c r="F318" s="17">
        <f t="shared" si="88"/>
        <v>4519.7801152900001</v>
      </c>
      <c r="G318" s="17">
        <f t="shared" si="92"/>
        <v>3496.6662528289003</v>
      </c>
      <c r="H318" s="17">
        <f t="shared" si="84"/>
        <v>727.50724422319627</v>
      </c>
      <c r="I318" s="17">
        <f t="shared" si="85"/>
        <v>2129.4680626191666</v>
      </c>
      <c r="J318" s="17">
        <f t="shared" si="93"/>
        <v>19386.266224452946</v>
      </c>
      <c r="K318" s="17">
        <f t="shared" si="89"/>
        <v>369.80019125099994</v>
      </c>
      <c r="L318" s="17">
        <f t="shared" si="90"/>
        <v>98.613384333599996</v>
      </c>
      <c r="M318" s="25">
        <f t="shared" si="91"/>
        <v>71817.011613998809</v>
      </c>
      <c r="N318" s="1">
        <f t="shared" si="95"/>
        <v>19</v>
      </c>
    </row>
    <row r="319" spans="1:14" x14ac:dyDescent="0.25">
      <c r="A319" s="27">
        <v>20</v>
      </c>
      <c r="B319" s="18">
        <v>20280.32</v>
      </c>
      <c r="C319" s="18">
        <f t="shared" si="87"/>
        <v>41369.824767999999</v>
      </c>
      <c r="D319" s="17">
        <f t="shared" si="82"/>
        <v>0</v>
      </c>
      <c r="E319" s="17">
        <f t="shared" si="83"/>
        <v>41369.824767999999</v>
      </c>
      <c r="F319" s="17">
        <f t="shared" si="88"/>
        <v>4550.6807244800002</v>
      </c>
      <c r="G319" s="17">
        <f t="shared" si="92"/>
        <v>3520.5720877568001</v>
      </c>
      <c r="H319" s="17">
        <f t="shared" si="84"/>
        <v>727.50724422319627</v>
      </c>
      <c r="I319" s="17">
        <f t="shared" si="85"/>
        <v>2138.1295970133333</v>
      </c>
      <c r="J319" s="17">
        <f t="shared" si="93"/>
        <v>19514.456933486614</v>
      </c>
      <c r="K319" s="17">
        <f t="shared" si="89"/>
        <v>372.32842291199995</v>
      </c>
      <c r="L319" s="17">
        <f t="shared" si="90"/>
        <v>99.287579443199988</v>
      </c>
      <c r="M319" s="25">
        <f t="shared" si="91"/>
        <v>72292.787357315159</v>
      </c>
      <c r="N319" s="1">
        <f t="shared" si="95"/>
        <v>20</v>
      </c>
    </row>
    <row r="320" spans="1:14" x14ac:dyDescent="0.25">
      <c r="A320" s="27">
        <v>21</v>
      </c>
      <c r="B320" s="18">
        <v>20543.21</v>
      </c>
      <c r="C320" s="18">
        <f t="shared" si="87"/>
        <v>41906.094078999995</v>
      </c>
      <c r="D320" s="17">
        <f t="shared" si="82"/>
        <v>0</v>
      </c>
      <c r="E320" s="17">
        <f t="shared" si="83"/>
        <v>41906.094078999995</v>
      </c>
      <c r="F320" s="17">
        <f t="shared" si="88"/>
        <v>4609.6703486899996</v>
      </c>
      <c r="G320" s="17">
        <f t="shared" si="92"/>
        <v>3566.2086061228997</v>
      </c>
      <c r="H320" s="17">
        <f t="shared" si="84"/>
        <v>727.50724422319627</v>
      </c>
      <c r="I320" s="17">
        <f t="shared" si="85"/>
        <v>2154.6645674358333</v>
      </c>
      <c r="J320" s="17">
        <f t="shared" si="93"/>
        <v>19759.174495739615</v>
      </c>
      <c r="K320" s="17">
        <f t="shared" si="89"/>
        <v>377.15484671099995</v>
      </c>
      <c r="L320" s="17">
        <f t="shared" si="90"/>
        <v>100.57462578959998</v>
      </c>
      <c r="M320" s="25">
        <f t="shared" si="91"/>
        <v>73201.048813712128</v>
      </c>
      <c r="N320" s="1">
        <f t="shared" si="95"/>
        <v>21</v>
      </c>
    </row>
    <row r="321" spans="1:14" x14ac:dyDescent="0.25">
      <c r="A321" s="27">
        <v>22</v>
      </c>
      <c r="B321" s="18">
        <v>20806.099999999999</v>
      </c>
      <c r="C321" s="18">
        <f t="shared" si="87"/>
        <v>42442.363389999991</v>
      </c>
      <c r="D321" s="17">
        <f t="shared" si="82"/>
        <v>0</v>
      </c>
      <c r="E321" s="17">
        <f t="shared" si="83"/>
        <v>42442.363389999991</v>
      </c>
      <c r="F321" s="17">
        <f t="shared" si="88"/>
        <v>4668.659972899999</v>
      </c>
      <c r="G321" s="17">
        <f t="shared" si="92"/>
        <v>3611.8451244889993</v>
      </c>
      <c r="H321" s="17">
        <f t="shared" si="84"/>
        <v>727.50724422319627</v>
      </c>
      <c r="I321" s="17">
        <f t="shared" si="85"/>
        <v>2171.1995378583333</v>
      </c>
      <c r="J321" s="17">
        <f t="shared" si="93"/>
        <v>20003.892057992609</v>
      </c>
      <c r="K321" s="17">
        <f t="shared" si="89"/>
        <v>381.98127050999989</v>
      </c>
      <c r="L321" s="17">
        <f t="shared" si="90"/>
        <v>101.86167213599997</v>
      </c>
      <c r="M321" s="25">
        <f t="shared" si="91"/>
        <v>74109.310270109141</v>
      </c>
      <c r="N321" s="1">
        <f t="shared" si="95"/>
        <v>22</v>
      </c>
    </row>
    <row r="322" spans="1:14" x14ac:dyDescent="0.25">
      <c r="A322" s="27">
        <v>23</v>
      </c>
      <c r="B322" s="18">
        <v>21068.99</v>
      </c>
      <c r="C322" s="18">
        <f t="shared" si="87"/>
        <v>42978.632701000002</v>
      </c>
      <c r="D322" s="17">
        <f t="shared" si="82"/>
        <v>0</v>
      </c>
      <c r="E322" s="17">
        <f t="shared" si="83"/>
        <v>42978.632701000002</v>
      </c>
      <c r="F322" s="17">
        <f t="shared" si="88"/>
        <v>4727.6495971100003</v>
      </c>
      <c r="G322" s="17">
        <f t="shared" si="92"/>
        <v>3657.4816428551003</v>
      </c>
      <c r="H322" s="17">
        <f t="shared" si="84"/>
        <v>727.50724422319627</v>
      </c>
      <c r="I322" s="17">
        <f t="shared" si="85"/>
        <v>2187.7345082808333</v>
      </c>
      <c r="J322" s="17">
        <f t="shared" si="93"/>
        <v>20248.609620245614</v>
      </c>
      <c r="K322" s="17">
        <f t="shared" si="89"/>
        <v>386.807694309</v>
      </c>
      <c r="L322" s="17">
        <f t="shared" si="90"/>
        <v>103.1487184824</v>
      </c>
      <c r="M322" s="25">
        <f t="shared" si="91"/>
        <v>75017.571726506139</v>
      </c>
      <c r="N322" s="1">
        <f t="shared" si="95"/>
        <v>23</v>
      </c>
    </row>
    <row r="323" spans="1:14" x14ac:dyDescent="0.25">
      <c r="A323" s="27">
        <v>24</v>
      </c>
      <c r="B323" s="18">
        <v>21319.37</v>
      </c>
      <c r="C323" s="18">
        <f t="shared" si="87"/>
        <v>43489.382862999992</v>
      </c>
      <c r="D323" s="17">
        <f t="shared" si="82"/>
        <v>0</v>
      </c>
      <c r="E323" s="17">
        <f t="shared" si="83"/>
        <v>43489.382862999992</v>
      </c>
      <c r="F323" s="17">
        <f t="shared" si="88"/>
        <v>4783.8321149299991</v>
      </c>
      <c r="G323" s="17">
        <f t="shared" si="92"/>
        <v>3700.9464816412997</v>
      </c>
      <c r="H323" s="17">
        <f t="shared" si="84"/>
        <v>727.50724422319627</v>
      </c>
      <c r="I323" s="17">
        <f t="shared" si="85"/>
        <v>2203.4826382758329</v>
      </c>
      <c r="J323" s="17">
        <f t="shared" si="93"/>
        <v>20481.681944171611</v>
      </c>
      <c r="K323" s="17">
        <f t="shared" si="89"/>
        <v>391.40444576699991</v>
      </c>
      <c r="L323" s="17">
        <f t="shared" si="90"/>
        <v>104.37451887119997</v>
      </c>
      <c r="M323" s="25">
        <f t="shared" si="91"/>
        <v>75882.612250880135</v>
      </c>
      <c r="N323" s="1">
        <f t="shared" si="95"/>
        <v>24</v>
      </c>
    </row>
    <row r="324" spans="1:14" x14ac:dyDescent="0.25">
      <c r="A324" s="123">
        <v>25</v>
      </c>
      <c r="B324" s="18">
        <v>21569.75</v>
      </c>
      <c r="C324" s="18">
        <f t="shared" si="87"/>
        <v>44000.133024999996</v>
      </c>
      <c r="D324" s="17">
        <f t="shared" si="82"/>
        <v>0</v>
      </c>
      <c r="E324" s="17">
        <f t="shared" si="83"/>
        <v>44000.133024999996</v>
      </c>
      <c r="F324" s="17">
        <f t="shared" si="88"/>
        <v>4840.0146327499997</v>
      </c>
      <c r="G324" s="17">
        <f t="shared" si="92"/>
        <v>3744.4113204274995</v>
      </c>
      <c r="H324" s="17">
        <f t="shared" si="84"/>
        <v>727.50724422319627</v>
      </c>
      <c r="I324" s="17">
        <f t="shared" si="85"/>
        <v>2219.2307682708333</v>
      </c>
      <c r="J324" s="17">
        <f t="shared" si="93"/>
        <v>20714.754268097611</v>
      </c>
      <c r="K324" s="17">
        <f t="shared" si="89"/>
        <v>396.00119722499994</v>
      </c>
      <c r="L324" s="17">
        <f t="shared" si="90"/>
        <v>105.60031925999998</v>
      </c>
      <c r="M324" s="25">
        <f t="shared" si="91"/>
        <v>76747.652775254144</v>
      </c>
      <c r="N324" s="1">
        <f t="shared" si="95"/>
        <v>25</v>
      </c>
    </row>
    <row r="325" spans="1:14" x14ac:dyDescent="0.25">
      <c r="A325" s="26">
        <v>26</v>
      </c>
      <c r="B325" s="18">
        <v>21569.75</v>
      </c>
      <c r="C325" s="18">
        <f t="shared" si="87"/>
        <v>44000.133024999996</v>
      </c>
      <c r="D325" s="17">
        <f t="shared" si="82"/>
        <v>0</v>
      </c>
      <c r="E325" s="17">
        <f t="shared" si="83"/>
        <v>44000.133024999996</v>
      </c>
      <c r="F325" s="17">
        <f t="shared" si="88"/>
        <v>4840.0146327499997</v>
      </c>
      <c r="G325" s="17">
        <f t="shared" si="92"/>
        <v>3744.4113204274995</v>
      </c>
      <c r="H325" s="17">
        <f t="shared" si="84"/>
        <v>727.50724422319627</v>
      </c>
      <c r="I325" s="17">
        <f t="shared" si="85"/>
        <v>2219.2307682708333</v>
      </c>
      <c r="J325" s="17">
        <f t="shared" si="93"/>
        <v>20714.754268097611</v>
      </c>
      <c r="K325" s="17">
        <f t="shared" si="89"/>
        <v>396.00119722499994</v>
      </c>
      <c r="L325" s="17">
        <f t="shared" si="90"/>
        <v>105.60031925999998</v>
      </c>
      <c r="M325" s="25">
        <f t="shared" si="91"/>
        <v>76747.652775254144</v>
      </c>
      <c r="N325" s="1">
        <f t="shared" si="95"/>
        <v>26</v>
      </c>
    </row>
    <row r="326" spans="1:14" x14ac:dyDescent="0.25">
      <c r="A326" s="27">
        <v>27</v>
      </c>
      <c r="B326" s="18">
        <v>21569.75</v>
      </c>
      <c r="C326" s="18">
        <f t="shared" si="87"/>
        <v>44000.133024999996</v>
      </c>
      <c r="D326" s="17">
        <f t="shared" si="82"/>
        <v>0</v>
      </c>
      <c r="E326" s="17">
        <f t="shared" si="83"/>
        <v>44000.133024999996</v>
      </c>
      <c r="F326" s="17">
        <f t="shared" si="88"/>
        <v>4840.0146327499997</v>
      </c>
      <c r="G326" s="17">
        <f t="shared" si="92"/>
        <v>3744.4113204274995</v>
      </c>
      <c r="H326" s="17">
        <f t="shared" si="84"/>
        <v>727.50724422319627</v>
      </c>
      <c r="I326" s="17">
        <f t="shared" si="85"/>
        <v>2219.2307682708333</v>
      </c>
      <c r="J326" s="17">
        <f t="shared" si="93"/>
        <v>20714.754268097611</v>
      </c>
      <c r="K326" s="17">
        <f t="shared" si="89"/>
        <v>396.00119722499994</v>
      </c>
      <c r="L326" s="17">
        <f t="shared" si="90"/>
        <v>105.60031925999998</v>
      </c>
      <c r="M326" s="25">
        <f t="shared" si="91"/>
        <v>76747.652775254144</v>
      </c>
      <c r="N326" s="1">
        <f t="shared" si="95"/>
        <v>27</v>
      </c>
    </row>
    <row r="327" spans="1:14" x14ac:dyDescent="0.25">
      <c r="A327" s="26">
        <v>28</v>
      </c>
      <c r="B327" s="18">
        <v>21569.75</v>
      </c>
      <c r="C327" s="18">
        <f t="shared" si="87"/>
        <v>44000.133024999996</v>
      </c>
      <c r="D327" s="17">
        <f t="shared" si="82"/>
        <v>0</v>
      </c>
      <c r="E327" s="17">
        <f t="shared" si="83"/>
        <v>44000.133024999996</v>
      </c>
      <c r="F327" s="17">
        <f t="shared" si="88"/>
        <v>4840.0146327499997</v>
      </c>
      <c r="G327" s="17">
        <f t="shared" si="92"/>
        <v>3744.4113204274995</v>
      </c>
      <c r="H327" s="17">
        <f t="shared" si="84"/>
        <v>727.50724422319627</v>
      </c>
      <c r="I327" s="17">
        <f t="shared" si="85"/>
        <v>2219.2307682708333</v>
      </c>
      <c r="J327" s="17">
        <f t="shared" si="93"/>
        <v>20714.754268097611</v>
      </c>
      <c r="K327" s="17">
        <f t="shared" si="89"/>
        <v>396.00119722499994</v>
      </c>
      <c r="L327" s="17">
        <f t="shared" si="90"/>
        <v>105.60031925999998</v>
      </c>
      <c r="M327" s="25">
        <f t="shared" si="91"/>
        <v>76747.652775254144</v>
      </c>
      <c r="N327" s="1">
        <f t="shared" si="95"/>
        <v>28</v>
      </c>
    </row>
    <row r="328" spans="1:14" x14ac:dyDescent="0.25">
      <c r="A328" s="27">
        <v>29</v>
      </c>
      <c r="B328" s="18">
        <v>21569.75</v>
      </c>
      <c r="C328" s="18">
        <f t="shared" si="87"/>
        <v>44000.133024999996</v>
      </c>
      <c r="D328" s="17">
        <f t="shared" si="82"/>
        <v>0</v>
      </c>
      <c r="E328" s="17">
        <f t="shared" si="83"/>
        <v>44000.133024999996</v>
      </c>
      <c r="F328" s="17">
        <f t="shared" si="88"/>
        <v>4840.0146327499997</v>
      </c>
      <c r="G328" s="17">
        <f t="shared" si="92"/>
        <v>3744.4113204274995</v>
      </c>
      <c r="H328" s="17">
        <f t="shared" si="84"/>
        <v>727.50724422319627</v>
      </c>
      <c r="I328" s="17">
        <f t="shared" si="85"/>
        <v>2219.2307682708333</v>
      </c>
      <c r="J328" s="17">
        <f t="shared" si="93"/>
        <v>20714.754268097611</v>
      </c>
      <c r="K328" s="17">
        <f t="shared" si="89"/>
        <v>396.00119722499994</v>
      </c>
      <c r="L328" s="17">
        <f t="shared" si="90"/>
        <v>105.60031925999998</v>
      </c>
      <c r="M328" s="25">
        <f t="shared" si="91"/>
        <v>76747.652775254144</v>
      </c>
      <c r="N328" s="1">
        <f t="shared" si="95"/>
        <v>29</v>
      </c>
    </row>
    <row r="329" spans="1:14" x14ac:dyDescent="0.25">
      <c r="A329" s="26">
        <v>30</v>
      </c>
      <c r="B329" s="18">
        <v>21569.75</v>
      </c>
      <c r="C329" s="18">
        <f t="shared" si="87"/>
        <v>44000.133024999996</v>
      </c>
      <c r="D329" s="17">
        <f t="shared" si="82"/>
        <v>0</v>
      </c>
      <c r="E329" s="17">
        <f t="shared" si="83"/>
        <v>44000.133024999996</v>
      </c>
      <c r="F329" s="17">
        <f t="shared" si="88"/>
        <v>4840.0146327499997</v>
      </c>
      <c r="G329" s="17">
        <f t="shared" si="92"/>
        <v>3744.4113204274995</v>
      </c>
      <c r="H329" s="17">
        <f t="shared" si="84"/>
        <v>727.50724422319627</v>
      </c>
      <c r="I329" s="17">
        <f t="shared" si="85"/>
        <v>2219.2307682708333</v>
      </c>
      <c r="J329" s="17">
        <f t="shared" si="93"/>
        <v>20714.754268097611</v>
      </c>
      <c r="K329" s="17">
        <f t="shared" si="89"/>
        <v>396.00119722499994</v>
      </c>
      <c r="L329" s="17">
        <f t="shared" si="90"/>
        <v>105.60031925999998</v>
      </c>
      <c r="M329" s="25">
        <f t="shared" si="91"/>
        <v>76747.652775254144</v>
      </c>
      <c r="N329" s="1">
        <f t="shared" si="95"/>
        <v>30</v>
      </c>
    </row>
    <row r="330" spans="1:14" x14ac:dyDescent="0.25">
      <c r="A330" s="27">
        <v>31</v>
      </c>
      <c r="B330" s="18">
        <v>21569.75</v>
      </c>
      <c r="C330" s="18">
        <f t="shared" si="87"/>
        <v>44000.133024999996</v>
      </c>
      <c r="D330" s="17">
        <f t="shared" si="82"/>
        <v>0</v>
      </c>
      <c r="E330" s="17">
        <f t="shared" si="83"/>
        <v>44000.133024999996</v>
      </c>
      <c r="F330" s="17">
        <f t="shared" si="88"/>
        <v>4840.0146327499997</v>
      </c>
      <c r="G330" s="17">
        <f t="shared" si="92"/>
        <v>3744.4113204274995</v>
      </c>
      <c r="H330" s="17">
        <f t="shared" si="84"/>
        <v>727.50724422319627</v>
      </c>
      <c r="I330" s="17">
        <f t="shared" si="85"/>
        <v>2219.2307682708333</v>
      </c>
      <c r="J330" s="17">
        <f t="shared" si="93"/>
        <v>20714.754268097611</v>
      </c>
      <c r="K330" s="17">
        <f t="shared" si="89"/>
        <v>396.00119722499994</v>
      </c>
      <c r="L330" s="17">
        <f t="shared" si="90"/>
        <v>105.60031925999998</v>
      </c>
      <c r="M330" s="25">
        <f t="shared" si="91"/>
        <v>76747.652775254144</v>
      </c>
      <c r="N330" s="1">
        <f t="shared" si="95"/>
        <v>31</v>
      </c>
    </row>
    <row r="331" spans="1:14" x14ac:dyDescent="0.25">
      <c r="A331" s="26">
        <v>32</v>
      </c>
      <c r="B331" s="18">
        <v>21569.75</v>
      </c>
      <c r="C331" s="18">
        <f t="shared" si="87"/>
        <v>44000.133024999996</v>
      </c>
      <c r="D331" s="17">
        <f t="shared" si="82"/>
        <v>0</v>
      </c>
      <c r="E331" s="17">
        <f t="shared" si="83"/>
        <v>44000.133024999996</v>
      </c>
      <c r="F331" s="17">
        <f t="shared" si="88"/>
        <v>4840.0146327499997</v>
      </c>
      <c r="G331" s="17">
        <f t="shared" si="92"/>
        <v>3744.4113204274995</v>
      </c>
      <c r="H331" s="17">
        <f t="shared" si="84"/>
        <v>727.50724422319627</v>
      </c>
      <c r="I331" s="17">
        <f t="shared" si="85"/>
        <v>2219.2307682708333</v>
      </c>
      <c r="J331" s="17">
        <f t="shared" si="93"/>
        <v>20714.754268097611</v>
      </c>
      <c r="K331" s="17">
        <f t="shared" si="89"/>
        <v>396.00119722499994</v>
      </c>
      <c r="L331" s="17">
        <f t="shared" si="90"/>
        <v>105.60031925999998</v>
      </c>
      <c r="M331" s="25">
        <f t="shared" si="91"/>
        <v>76747.652775254144</v>
      </c>
      <c r="N331" s="1">
        <f t="shared" si="95"/>
        <v>32</v>
      </c>
    </row>
    <row r="332" spans="1:14" x14ac:dyDescent="0.25">
      <c r="A332" s="27">
        <v>33</v>
      </c>
      <c r="B332" s="18">
        <v>21569.75</v>
      </c>
      <c r="C332" s="18">
        <f t="shared" si="87"/>
        <v>44000.133024999996</v>
      </c>
      <c r="D332" s="17">
        <f t="shared" si="82"/>
        <v>0</v>
      </c>
      <c r="E332" s="17">
        <f t="shared" si="83"/>
        <v>44000.133024999996</v>
      </c>
      <c r="F332" s="17">
        <f t="shared" si="88"/>
        <v>4840.0146327499997</v>
      </c>
      <c r="G332" s="17">
        <f t="shared" si="92"/>
        <v>3744.4113204274995</v>
      </c>
      <c r="H332" s="17">
        <f t="shared" si="84"/>
        <v>727.50724422319627</v>
      </c>
      <c r="I332" s="17">
        <f t="shared" si="85"/>
        <v>2219.2307682708333</v>
      </c>
      <c r="J332" s="17">
        <f t="shared" si="93"/>
        <v>20714.754268097611</v>
      </c>
      <c r="K332" s="17">
        <f t="shared" si="89"/>
        <v>396.00119722499994</v>
      </c>
      <c r="L332" s="17">
        <f t="shared" si="90"/>
        <v>105.60031925999998</v>
      </c>
      <c r="M332" s="25">
        <f t="shared" si="91"/>
        <v>76747.652775254144</v>
      </c>
      <c r="N332" s="1">
        <f t="shared" si="95"/>
        <v>33</v>
      </c>
    </row>
    <row r="333" spans="1:14" x14ac:dyDescent="0.25">
      <c r="A333" s="26">
        <v>34</v>
      </c>
      <c r="B333" s="18">
        <v>21569.75</v>
      </c>
      <c r="C333" s="18">
        <f t="shared" si="87"/>
        <v>44000.133024999996</v>
      </c>
      <c r="D333" s="17">
        <f t="shared" si="82"/>
        <v>0</v>
      </c>
      <c r="E333" s="17">
        <f t="shared" si="83"/>
        <v>44000.133024999996</v>
      </c>
      <c r="F333" s="17">
        <f t="shared" si="88"/>
        <v>4840.0146327499997</v>
      </c>
      <c r="G333" s="17">
        <f t="shared" si="92"/>
        <v>3744.4113204274995</v>
      </c>
      <c r="H333" s="17">
        <f t="shared" si="84"/>
        <v>727.50724422319627</v>
      </c>
      <c r="I333" s="17">
        <f t="shared" si="85"/>
        <v>2219.2307682708333</v>
      </c>
      <c r="J333" s="17">
        <f t="shared" si="93"/>
        <v>20714.754268097611</v>
      </c>
      <c r="K333" s="17">
        <f t="shared" si="89"/>
        <v>396.00119722499994</v>
      </c>
      <c r="L333" s="17">
        <f t="shared" si="90"/>
        <v>105.60031925999998</v>
      </c>
      <c r="M333" s="25">
        <f t="shared" si="91"/>
        <v>76747.652775254144</v>
      </c>
      <c r="N333" s="1">
        <f t="shared" si="95"/>
        <v>34</v>
      </c>
    </row>
    <row r="334" spans="1:14" x14ac:dyDescent="0.25">
      <c r="A334" s="27">
        <v>35</v>
      </c>
      <c r="B334" s="18">
        <v>21569.75</v>
      </c>
      <c r="C334" s="18">
        <f t="shared" si="87"/>
        <v>44000.133024999996</v>
      </c>
      <c r="D334" s="17">
        <f t="shared" si="82"/>
        <v>0</v>
      </c>
      <c r="E334" s="17">
        <f t="shared" si="83"/>
        <v>44000.133024999996</v>
      </c>
      <c r="F334" s="17">
        <f t="shared" si="88"/>
        <v>4840.0146327499997</v>
      </c>
      <c r="G334" s="17">
        <f t="shared" si="92"/>
        <v>3744.4113204274995</v>
      </c>
      <c r="H334" s="17">
        <f t="shared" si="84"/>
        <v>727.50724422319627</v>
      </c>
      <c r="I334" s="17">
        <f t="shared" si="85"/>
        <v>2219.2307682708333</v>
      </c>
      <c r="J334" s="17">
        <f t="shared" si="93"/>
        <v>20714.754268097611</v>
      </c>
      <c r="K334" s="17">
        <f t="shared" si="89"/>
        <v>396.00119722499994</v>
      </c>
      <c r="L334" s="17">
        <f t="shared" si="90"/>
        <v>105.60031925999998</v>
      </c>
      <c r="M334" s="25">
        <f t="shared" si="91"/>
        <v>76747.652775254144</v>
      </c>
      <c r="N334" s="1">
        <f t="shared" si="95"/>
        <v>35</v>
      </c>
    </row>
    <row r="335" spans="1:14" x14ac:dyDescent="0.25">
      <c r="B335" s="41"/>
    </row>
    <row r="337" spans="1:15" x14ac:dyDescent="0.25">
      <c r="B337" s="121" t="s">
        <v>147</v>
      </c>
      <c r="C337" s="121" t="s">
        <v>147</v>
      </c>
      <c r="D337" s="2" t="s">
        <v>0</v>
      </c>
      <c r="E337" s="2" t="s">
        <v>91</v>
      </c>
      <c r="F337" s="2" t="s">
        <v>19</v>
      </c>
      <c r="G337" s="2" t="s">
        <v>14</v>
      </c>
      <c r="H337" s="2" t="s">
        <v>3</v>
      </c>
      <c r="I337" s="3" t="s">
        <v>34</v>
      </c>
      <c r="J337" s="2" t="s">
        <v>1</v>
      </c>
      <c r="K337" s="2" t="s">
        <v>2</v>
      </c>
      <c r="L337" s="2" t="s">
        <v>10</v>
      </c>
      <c r="M337" s="2" t="s">
        <v>4</v>
      </c>
    </row>
    <row r="338" spans="1:15" x14ac:dyDescent="0.25">
      <c r="B338" s="121" t="s">
        <v>144</v>
      </c>
      <c r="C338" s="5" t="s">
        <v>27</v>
      </c>
      <c r="D338" s="2" t="s">
        <v>5</v>
      </c>
      <c r="E338" s="3" t="s">
        <v>12</v>
      </c>
      <c r="F338" s="2" t="s">
        <v>20</v>
      </c>
      <c r="G338" s="5" t="s">
        <v>8</v>
      </c>
      <c r="H338" s="5" t="s">
        <v>13</v>
      </c>
      <c r="I338" s="2" t="s">
        <v>9</v>
      </c>
      <c r="J338" s="3" t="s">
        <v>6</v>
      </c>
      <c r="K338" s="5" t="s">
        <v>7</v>
      </c>
      <c r="L338" s="3" t="s">
        <v>11</v>
      </c>
      <c r="M338" s="3"/>
    </row>
    <row r="339" spans="1:15" x14ac:dyDescent="0.25">
      <c r="B339" s="165">
        <v>2013</v>
      </c>
      <c r="C339" s="2" t="s">
        <v>12</v>
      </c>
      <c r="D339" s="2" t="s">
        <v>28</v>
      </c>
      <c r="E339" s="2"/>
      <c r="F339" s="2" t="s">
        <v>11</v>
      </c>
      <c r="G339" s="6" t="s">
        <v>21</v>
      </c>
      <c r="H339" s="6"/>
      <c r="I339" s="4"/>
      <c r="J339" s="2"/>
      <c r="K339" s="2"/>
      <c r="L339" s="4"/>
      <c r="M339" s="2"/>
    </row>
    <row r="340" spans="1:15" x14ac:dyDescent="0.25">
      <c r="B340" s="2"/>
      <c r="C340" s="7">
        <f>$C$4</f>
        <v>2.0398999999999998</v>
      </c>
      <c r="D340" s="2"/>
      <c r="F340" s="7">
        <f>$F$196</f>
        <v>0.11</v>
      </c>
      <c r="G340" s="9">
        <f>$G$196</f>
        <v>0.92</v>
      </c>
      <c r="H340" s="20">
        <f>$H$196</f>
        <v>480</v>
      </c>
      <c r="I340" s="24">
        <f>$I$196</f>
        <v>862.56</v>
      </c>
      <c r="J340" s="7">
        <f>$J$4</f>
        <v>0.4</v>
      </c>
      <c r="K340" s="8">
        <f>$K$196</f>
        <v>8.9999999999999993E-3</v>
      </c>
      <c r="L340" s="13">
        <f>$L$196</f>
        <v>2.3999999999999998E-3</v>
      </c>
      <c r="M340" s="4"/>
    </row>
    <row r="341" spans="1:15" x14ac:dyDescent="0.25">
      <c r="B341" s="2"/>
      <c r="C341" s="2"/>
      <c r="D341" s="2"/>
      <c r="E341" s="2"/>
      <c r="F341" s="2"/>
      <c r="G341" s="22" t="s">
        <v>72</v>
      </c>
      <c r="H341" s="7">
        <f>$H$197</f>
        <v>1.3459000000000001</v>
      </c>
      <c r="I341" s="12">
        <f>$I$197</f>
        <v>2.5000000000000001E-2</v>
      </c>
      <c r="J341" s="21" t="str">
        <f>$J$197</f>
        <v>Bareme</v>
      </c>
      <c r="K341" s="22" t="s">
        <v>72</v>
      </c>
      <c r="L341" s="22" t="s">
        <v>72</v>
      </c>
      <c r="M341" s="4"/>
    </row>
    <row r="342" spans="1:15" x14ac:dyDescent="0.25">
      <c r="B342" s="2"/>
      <c r="C342" s="2"/>
      <c r="D342" s="2"/>
      <c r="E342" s="2"/>
      <c r="F342" s="2" t="s">
        <v>11</v>
      </c>
      <c r="G342" s="22" t="s">
        <v>30</v>
      </c>
      <c r="H342" s="2" t="s">
        <v>11</v>
      </c>
      <c r="I342" s="23">
        <f>$I$198</f>
        <v>194.04</v>
      </c>
      <c r="J342" s="21" t="str">
        <f>$J$198</f>
        <v>All. Foyer</v>
      </c>
      <c r="K342" s="22" t="s">
        <v>11</v>
      </c>
      <c r="L342" s="22" t="s">
        <v>12</v>
      </c>
      <c r="M342" s="4"/>
    </row>
    <row r="343" spans="1:15" x14ac:dyDescent="0.25">
      <c r="B343" s="2"/>
      <c r="C343" s="2"/>
      <c r="D343" s="2"/>
      <c r="E343" s="2"/>
      <c r="F343" s="2"/>
      <c r="G343" s="29">
        <v>0.11</v>
      </c>
      <c r="H343" s="2"/>
      <c r="I343" s="24">
        <f>$I$199</f>
        <v>388.09</v>
      </c>
      <c r="J343" s="21">
        <f>$J$199</f>
        <v>0.11</v>
      </c>
      <c r="K343" s="2"/>
      <c r="L343" s="14"/>
      <c r="M343" s="4"/>
    </row>
    <row r="344" spans="1:15" x14ac:dyDescent="0.25">
      <c r="B344" s="2"/>
      <c r="C344" s="2"/>
      <c r="D344" s="2"/>
      <c r="E344" s="2"/>
      <c r="F344" s="2"/>
      <c r="G344" s="22"/>
      <c r="H344" s="2"/>
      <c r="I344" s="12">
        <f>$I$200</f>
        <v>7.0000000000000007E-2</v>
      </c>
      <c r="J344" s="21" t="str">
        <f>$J$200</f>
        <v>Prime attr.</v>
      </c>
      <c r="K344" s="2"/>
      <c r="L344" s="14"/>
      <c r="M344" s="4"/>
    </row>
    <row r="345" spans="1:15" ht="16.2" x14ac:dyDescent="0.4">
      <c r="B345" s="15"/>
      <c r="C345" s="15"/>
      <c r="D345" s="15"/>
      <c r="E345" s="15"/>
      <c r="F345" s="15"/>
      <c r="G345" s="16"/>
      <c r="H345" s="16"/>
      <c r="I345" s="4"/>
      <c r="J345" s="21" t="str">
        <f>$J$201</f>
        <v>AFA/PFA</v>
      </c>
      <c r="K345" s="15"/>
      <c r="L345" s="11"/>
      <c r="M345" s="4"/>
    </row>
    <row r="346" spans="1:15" ht="16.2" x14ac:dyDescent="0.4">
      <c r="B346" s="15"/>
      <c r="C346" s="15"/>
      <c r="D346" s="15"/>
      <c r="E346" s="15"/>
      <c r="F346" s="15"/>
      <c r="G346" s="16"/>
      <c r="H346" s="16"/>
      <c r="I346" s="10"/>
      <c r="J346" s="15"/>
      <c r="K346" s="15"/>
      <c r="L346" s="10"/>
      <c r="M346" s="4"/>
    </row>
    <row r="347" spans="1:15" x14ac:dyDescent="0.25">
      <c r="A347" s="27">
        <v>0</v>
      </c>
      <c r="B347" s="18">
        <v>15272.74</v>
      </c>
      <c r="C347" s="18">
        <f>B347*$C$4</f>
        <v>31154.862325999999</v>
      </c>
      <c r="D347" s="17">
        <f t="shared" ref="D347:D382" si="96">IF(B347&lt;16100,720,IF(B347&lt;16488.96,15612.24-B347*0.925,IF(B347&lt;18330,360,IF(B347 &lt;18718.39,17314.52-B347*0.925,0))))</f>
        <v>720</v>
      </c>
      <c r="E347" s="17">
        <f t="shared" ref="E347:E382" si="97">(B347+D347)*$C$196</f>
        <v>32623.590325999998</v>
      </c>
      <c r="F347" s="17">
        <f>E347*$F$340</f>
        <v>3588.5949358599996</v>
      </c>
      <c r="G347" s="17">
        <f>(E347+F347)/12*$G$196</f>
        <v>2776.2675367425995</v>
      </c>
      <c r="H347" s="17">
        <f t="shared" ref="H347:H382" si="98">$H$196*$C$196/$H$197</f>
        <v>727.50724422319627</v>
      </c>
      <c r="I347" s="17">
        <f t="shared" ref="I347:I382" si="99">IF(($I$200*E347/12)&lt;$I$198,$I$198,IF(($I$200*E347/12)&gt;$I$199,$I$199,($I$200*E347/12)))+$I$196+$I$197*E347</f>
        <v>1872.1897581499998</v>
      </c>
      <c r="J347" s="17">
        <f>(E347+F347+H347+I347)*$J$196</f>
        <v>15524.752905693278</v>
      </c>
      <c r="K347" s="17">
        <f>(C347*$K$196)</f>
        <v>280.39376093399994</v>
      </c>
      <c r="L347" s="17">
        <f>C347*$L$196</f>
        <v>74.771669582399994</v>
      </c>
      <c r="M347" s="25">
        <f>SUM(E347:L347)</f>
        <v>57468.068137185466</v>
      </c>
      <c r="N347" s="1">
        <f t="shared" ref="N347:N354" si="100">A347</f>
        <v>0</v>
      </c>
      <c r="O347" s="25">
        <f>M347/B347</f>
        <v>3.762787039993182</v>
      </c>
    </row>
    <row r="348" spans="1:15" x14ac:dyDescent="0.25">
      <c r="A348" s="27">
        <v>1</v>
      </c>
      <c r="B348" s="18">
        <v>15523.12</v>
      </c>
      <c r="C348" s="18">
        <f t="shared" ref="C348:C382" si="101">B348*$C$4</f>
        <v>31665.612487999999</v>
      </c>
      <c r="D348" s="17">
        <f t="shared" si="96"/>
        <v>720</v>
      </c>
      <c r="E348" s="17">
        <f t="shared" si="97"/>
        <v>33134.340488000002</v>
      </c>
      <c r="F348" s="17">
        <f t="shared" ref="F348:F382" si="102">E348*$F$340</f>
        <v>3644.7774536800002</v>
      </c>
      <c r="G348" s="17">
        <f>(E348+F348)/12*$G$196</f>
        <v>2819.7323755288003</v>
      </c>
      <c r="H348" s="17">
        <f t="shared" si="98"/>
        <v>727.50724422319627</v>
      </c>
      <c r="I348" s="17">
        <f t="shared" si="99"/>
        <v>1884.9585121999999</v>
      </c>
      <c r="J348" s="17">
        <f>(E348+F348+H348+I348)*$J$196</f>
        <v>15756.63347924128</v>
      </c>
      <c r="K348" s="17">
        <f t="shared" ref="K348:K382" si="103">(C348*$K$196)</f>
        <v>284.99051239199997</v>
      </c>
      <c r="L348" s="17">
        <f t="shared" ref="L348:L382" si="104">C348*$L$196</f>
        <v>75.99746997119999</v>
      </c>
      <c r="M348" s="25">
        <f t="shared" ref="M348:M382" si="105">SUM(E348:L348)</f>
        <v>58328.93753523648</v>
      </c>
      <c r="N348" s="1">
        <f t="shared" si="100"/>
        <v>1</v>
      </c>
    </row>
    <row r="349" spans="1:15" x14ac:dyDescent="0.25">
      <c r="A349" s="27">
        <v>2</v>
      </c>
      <c r="B349" s="18">
        <v>15773.5</v>
      </c>
      <c r="C349" s="18">
        <f t="shared" si="101"/>
        <v>32176.362649999995</v>
      </c>
      <c r="D349" s="17">
        <f t="shared" si="96"/>
        <v>720</v>
      </c>
      <c r="E349" s="17">
        <f t="shared" si="97"/>
        <v>33645.090649999998</v>
      </c>
      <c r="F349" s="17">
        <f t="shared" si="102"/>
        <v>3700.9599714999999</v>
      </c>
      <c r="G349" s="17">
        <f t="shared" ref="G349:G382" si="106">(E349+F349)/12*$G$196</f>
        <v>2863.1972143150001</v>
      </c>
      <c r="H349" s="17">
        <f t="shared" si="98"/>
        <v>727.50724422319627</v>
      </c>
      <c r="I349" s="17">
        <f t="shared" si="99"/>
        <v>1899.9502950416668</v>
      </c>
      <c r="J349" s="17">
        <f t="shared" ref="J349:J382" si="107">(E349+F349+H349+I349)*$J$196</f>
        <v>15989.403264305945</v>
      </c>
      <c r="K349" s="17">
        <f t="shared" si="103"/>
        <v>289.58726384999994</v>
      </c>
      <c r="L349" s="17">
        <f t="shared" si="104"/>
        <v>77.223270359999987</v>
      </c>
      <c r="M349" s="25">
        <f t="shared" si="105"/>
        <v>59192.919173595808</v>
      </c>
      <c r="N349" s="1">
        <f t="shared" si="100"/>
        <v>2</v>
      </c>
    </row>
    <row r="350" spans="1:15" x14ac:dyDescent="0.25">
      <c r="A350" s="27">
        <v>3</v>
      </c>
      <c r="B350" s="18">
        <v>16023.88</v>
      </c>
      <c r="C350" s="18">
        <f t="shared" si="101"/>
        <v>32687.112811999996</v>
      </c>
      <c r="D350" s="17">
        <f t="shared" si="96"/>
        <v>720</v>
      </c>
      <c r="E350" s="17">
        <f t="shared" si="97"/>
        <v>34155.840811999995</v>
      </c>
      <c r="F350" s="17">
        <f t="shared" si="102"/>
        <v>3757.1424893199996</v>
      </c>
      <c r="G350" s="17">
        <f t="shared" si="106"/>
        <v>2906.6620531011999</v>
      </c>
      <c r="H350" s="17">
        <f t="shared" si="98"/>
        <v>727.50724422319627</v>
      </c>
      <c r="I350" s="17">
        <f t="shared" si="99"/>
        <v>1915.6984250366665</v>
      </c>
      <c r="J350" s="17">
        <f t="shared" si="107"/>
        <v>16222.475588231944</v>
      </c>
      <c r="K350" s="17">
        <f t="shared" si="103"/>
        <v>294.18401530799991</v>
      </c>
      <c r="L350" s="17">
        <f t="shared" si="104"/>
        <v>78.449070748799983</v>
      </c>
      <c r="M350" s="25">
        <f t="shared" si="105"/>
        <v>60057.959697969804</v>
      </c>
      <c r="N350" s="1">
        <f t="shared" si="100"/>
        <v>3</v>
      </c>
    </row>
    <row r="351" spans="1:15" x14ac:dyDescent="0.25">
      <c r="A351" s="27">
        <v>4</v>
      </c>
      <c r="B351" s="18">
        <v>16274.26</v>
      </c>
      <c r="C351" s="18">
        <f t="shared" si="101"/>
        <v>33197.862973999996</v>
      </c>
      <c r="D351" s="17">
        <f t="shared" si="96"/>
        <v>558.54949999999917</v>
      </c>
      <c r="E351" s="17">
        <f t="shared" si="97"/>
        <v>34337.248099049997</v>
      </c>
      <c r="F351" s="17">
        <f t="shared" si="102"/>
        <v>3777.0972908954996</v>
      </c>
      <c r="G351" s="17">
        <f t="shared" si="106"/>
        <v>2922.0998132291552</v>
      </c>
      <c r="H351" s="17">
        <f t="shared" si="98"/>
        <v>727.50724422319627</v>
      </c>
      <c r="I351" s="17">
        <f t="shared" si="99"/>
        <v>1921.2918163873751</v>
      </c>
      <c r="J351" s="17">
        <f t="shared" si="107"/>
        <v>16305.25778022243</v>
      </c>
      <c r="K351" s="17">
        <f t="shared" si="103"/>
        <v>298.78076676599994</v>
      </c>
      <c r="L351" s="17">
        <f t="shared" si="104"/>
        <v>79.674871137599979</v>
      </c>
      <c r="M351" s="25">
        <f t="shared" si="105"/>
        <v>60368.957681911263</v>
      </c>
      <c r="N351" s="1">
        <f t="shared" si="100"/>
        <v>4</v>
      </c>
    </row>
    <row r="352" spans="1:15" x14ac:dyDescent="0.25">
      <c r="A352" s="27">
        <v>5</v>
      </c>
      <c r="B352" s="18">
        <v>16524.64</v>
      </c>
      <c r="C352" s="18">
        <f t="shared" si="101"/>
        <v>33708.613135999993</v>
      </c>
      <c r="D352" s="17">
        <f t="shared" si="96"/>
        <v>360</v>
      </c>
      <c r="E352" s="17">
        <f t="shared" si="97"/>
        <v>34442.977135999994</v>
      </c>
      <c r="F352" s="17">
        <f t="shared" si="102"/>
        <v>3788.7274849599994</v>
      </c>
      <c r="G352" s="17">
        <f t="shared" si="106"/>
        <v>2931.0973542735996</v>
      </c>
      <c r="H352" s="17">
        <f t="shared" si="98"/>
        <v>727.50724422319627</v>
      </c>
      <c r="I352" s="17">
        <f t="shared" si="99"/>
        <v>1924.5517950266662</v>
      </c>
      <c r="J352" s="17">
        <f t="shared" si="107"/>
        <v>16353.505464083944</v>
      </c>
      <c r="K352" s="17">
        <f t="shared" si="103"/>
        <v>303.37751822399991</v>
      </c>
      <c r="L352" s="17">
        <f t="shared" si="104"/>
        <v>80.900671526399975</v>
      </c>
      <c r="M352" s="25">
        <f t="shared" si="105"/>
        <v>60552.6446683178</v>
      </c>
      <c r="N352" s="1">
        <f t="shared" si="100"/>
        <v>5</v>
      </c>
    </row>
    <row r="353" spans="1:14" x14ac:dyDescent="0.25">
      <c r="A353" s="27">
        <v>6</v>
      </c>
      <c r="B353" s="18">
        <v>16775.02</v>
      </c>
      <c r="C353" s="18">
        <f t="shared" si="101"/>
        <v>34219.363297999997</v>
      </c>
      <c r="D353" s="17">
        <f t="shared" si="96"/>
        <v>360</v>
      </c>
      <c r="E353" s="17">
        <f t="shared" si="97"/>
        <v>34953.727297999998</v>
      </c>
      <c r="F353" s="17">
        <f t="shared" si="102"/>
        <v>3844.91000278</v>
      </c>
      <c r="G353" s="17">
        <f t="shared" si="106"/>
        <v>2974.5621930597999</v>
      </c>
      <c r="H353" s="17">
        <f t="shared" si="98"/>
        <v>727.50724422319627</v>
      </c>
      <c r="I353" s="17">
        <f t="shared" si="99"/>
        <v>1940.2999250216667</v>
      </c>
      <c r="J353" s="17">
        <f t="shared" si="107"/>
        <v>16586.577788009945</v>
      </c>
      <c r="K353" s="17">
        <f t="shared" si="103"/>
        <v>307.97426968199994</v>
      </c>
      <c r="L353" s="17">
        <f t="shared" si="104"/>
        <v>82.126471915199986</v>
      </c>
      <c r="M353" s="25">
        <f t="shared" si="105"/>
        <v>61417.68519269181</v>
      </c>
      <c r="N353" s="1">
        <f t="shared" si="100"/>
        <v>6</v>
      </c>
    </row>
    <row r="354" spans="1:14" x14ac:dyDescent="0.25">
      <c r="A354" s="27">
        <v>7</v>
      </c>
      <c r="B354" s="18">
        <v>17025.400000000001</v>
      </c>
      <c r="C354" s="18">
        <f t="shared" si="101"/>
        <v>34730.11346</v>
      </c>
      <c r="D354" s="17">
        <f t="shared" si="96"/>
        <v>360</v>
      </c>
      <c r="E354" s="17">
        <f t="shared" si="97"/>
        <v>35464.477460000002</v>
      </c>
      <c r="F354" s="17">
        <f t="shared" si="102"/>
        <v>3901.0925206000002</v>
      </c>
      <c r="G354" s="17">
        <f t="shared" si="106"/>
        <v>3018.0270318460002</v>
      </c>
      <c r="H354" s="17">
        <f t="shared" si="98"/>
        <v>727.50724422319627</v>
      </c>
      <c r="I354" s="17">
        <f t="shared" si="99"/>
        <v>1956.0480550166667</v>
      </c>
      <c r="J354" s="17">
        <f t="shared" si="107"/>
        <v>16819.650111935949</v>
      </c>
      <c r="K354" s="17">
        <f t="shared" si="103"/>
        <v>312.57102113999997</v>
      </c>
      <c r="L354" s="17">
        <f t="shared" si="104"/>
        <v>83.352272303999996</v>
      </c>
      <c r="M354" s="25">
        <f t="shared" si="105"/>
        <v>62282.725717065819</v>
      </c>
      <c r="N354" s="1">
        <f t="shared" si="100"/>
        <v>7</v>
      </c>
    </row>
    <row r="355" spans="1:14" x14ac:dyDescent="0.25">
      <c r="A355" s="28">
        <v>8</v>
      </c>
      <c r="B355" s="18">
        <v>17275.78</v>
      </c>
      <c r="C355" s="18">
        <f t="shared" si="101"/>
        <v>35240.863621999997</v>
      </c>
      <c r="D355" s="17">
        <f t="shared" si="96"/>
        <v>360</v>
      </c>
      <c r="E355" s="17">
        <f t="shared" si="97"/>
        <v>35975.227621999991</v>
      </c>
      <c r="F355" s="17">
        <f t="shared" si="102"/>
        <v>3957.275038419999</v>
      </c>
      <c r="G355" s="17">
        <f t="shared" si="106"/>
        <v>3061.4918706321992</v>
      </c>
      <c r="H355" s="17">
        <f t="shared" si="98"/>
        <v>727.50724422319627</v>
      </c>
      <c r="I355" s="17">
        <f t="shared" si="99"/>
        <v>1971.7961850116665</v>
      </c>
      <c r="J355" s="17">
        <f t="shared" si="107"/>
        <v>17052.722435861942</v>
      </c>
      <c r="K355" s="17">
        <f t="shared" si="103"/>
        <v>317.16777259799994</v>
      </c>
      <c r="L355" s="17">
        <f t="shared" si="104"/>
        <v>84.578072692799992</v>
      </c>
      <c r="M355" s="25">
        <f t="shared" si="105"/>
        <v>63147.766241439793</v>
      </c>
      <c r="N355" s="1">
        <v>8</v>
      </c>
    </row>
    <row r="356" spans="1:14" x14ac:dyDescent="0.25">
      <c r="A356" s="30">
        <v>9</v>
      </c>
      <c r="B356" s="19">
        <v>17526.16</v>
      </c>
      <c r="C356" s="18">
        <f t="shared" si="101"/>
        <v>35751.613783999994</v>
      </c>
      <c r="D356" s="17">
        <f t="shared" si="96"/>
        <v>360</v>
      </c>
      <c r="E356" s="17">
        <f t="shared" si="97"/>
        <v>36485.977783999995</v>
      </c>
      <c r="F356" s="17">
        <f t="shared" si="102"/>
        <v>4013.4575562399996</v>
      </c>
      <c r="G356" s="17">
        <f t="shared" si="106"/>
        <v>3104.9567094183994</v>
      </c>
      <c r="H356" s="17">
        <f t="shared" si="98"/>
        <v>727.50724422319627</v>
      </c>
      <c r="I356" s="17">
        <f t="shared" si="99"/>
        <v>1987.5443150066665</v>
      </c>
      <c r="J356" s="17">
        <f t="shared" si="107"/>
        <v>17285.794759787943</v>
      </c>
      <c r="K356" s="17">
        <f t="shared" si="103"/>
        <v>321.76452405599991</v>
      </c>
      <c r="L356" s="17">
        <f t="shared" si="104"/>
        <v>85.803873081599974</v>
      </c>
      <c r="M356" s="25">
        <f t="shared" si="105"/>
        <v>64012.806765813802</v>
      </c>
      <c r="N356" s="1">
        <f t="shared" ref="N356:N362" si="108">A356</f>
        <v>9</v>
      </c>
    </row>
    <row r="357" spans="1:14" x14ac:dyDescent="0.25">
      <c r="A357" s="105">
        <v>10</v>
      </c>
      <c r="B357" s="18">
        <v>17939.28</v>
      </c>
      <c r="C357" s="18">
        <f t="shared" si="101"/>
        <v>36594.337271999997</v>
      </c>
      <c r="D357" s="17">
        <f t="shared" si="96"/>
        <v>360</v>
      </c>
      <c r="E357" s="17">
        <f t="shared" si="97"/>
        <v>37328.701271999991</v>
      </c>
      <c r="F357" s="17">
        <f t="shared" si="102"/>
        <v>4106.1571399199993</v>
      </c>
      <c r="G357" s="17">
        <f t="shared" si="106"/>
        <v>3176.6724782471993</v>
      </c>
      <c r="H357" s="17">
        <f t="shared" si="98"/>
        <v>727.50724422319627</v>
      </c>
      <c r="I357" s="17">
        <f t="shared" si="99"/>
        <v>2013.5282892199998</v>
      </c>
      <c r="J357" s="17">
        <f t="shared" si="107"/>
        <v>17670.357578145275</v>
      </c>
      <c r="K357" s="17">
        <f t="shared" si="103"/>
        <v>329.34903544799994</v>
      </c>
      <c r="L357" s="17">
        <f t="shared" si="104"/>
        <v>87.826409452799979</v>
      </c>
      <c r="M357" s="25">
        <f t="shared" si="105"/>
        <v>65440.099446656459</v>
      </c>
      <c r="N357" s="1">
        <f t="shared" si="108"/>
        <v>10</v>
      </c>
    </row>
    <row r="358" spans="1:14" x14ac:dyDescent="0.25">
      <c r="A358" s="27">
        <v>11</v>
      </c>
      <c r="B358" s="18">
        <v>18352.400000000001</v>
      </c>
      <c r="C358" s="18">
        <f t="shared" si="101"/>
        <v>37437.06076</v>
      </c>
      <c r="D358" s="17">
        <f t="shared" si="96"/>
        <v>338.54999999999927</v>
      </c>
      <c r="E358" s="17">
        <f t="shared" si="97"/>
        <v>38127.668904999999</v>
      </c>
      <c r="F358" s="17">
        <f t="shared" si="102"/>
        <v>4194.0435795499998</v>
      </c>
      <c r="G358" s="17">
        <f t="shared" si="106"/>
        <v>3244.6646238155004</v>
      </c>
      <c r="H358" s="17">
        <f t="shared" si="98"/>
        <v>727.50724422319627</v>
      </c>
      <c r="I358" s="17">
        <f t="shared" si="99"/>
        <v>2038.1631245708334</v>
      </c>
      <c r="J358" s="17">
        <f t="shared" si="107"/>
        <v>18034.953141337613</v>
      </c>
      <c r="K358" s="17">
        <f t="shared" si="103"/>
        <v>336.93354683999996</v>
      </c>
      <c r="L358" s="17">
        <f t="shared" si="104"/>
        <v>89.848945823999998</v>
      </c>
      <c r="M358" s="25">
        <f t="shared" si="105"/>
        <v>66793.78311116113</v>
      </c>
      <c r="N358" s="1">
        <f t="shared" si="108"/>
        <v>11</v>
      </c>
    </row>
    <row r="359" spans="1:14" x14ac:dyDescent="0.25">
      <c r="A359" s="27">
        <v>12</v>
      </c>
      <c r="B359" s="18">
        <v>18765.52</v>
      </c>
      <c r="C359" s="18">
        <f t="shared" si="101"/>
        <v>38279.784247999996</v>
      </c>
      <c r="D359" s="17">
        <f t="shared" si="96"/>
        <v>0</v>
      </c>
      <c r="E359" s="17">
        <f t="shared" si="97"/>
        <v>38279.784247999996</v>
      </c>
      <c r="F359" s="17">
        <f t="shared" si="102"/>
        <v>4210.77626728</v>
      </c>
      <c r="G359" s="17">
        <f t="shared" si="106"/>
        <v>3257.6096395047998</v>
      </c>
      <c r="H359" s="17">
        <f t="shared" si="98"/>
        <v>727.50724422319627</v>
      </c>
      <c r="I359" s="17">
        <f t="shared" si="99"/>
        <v>2042.8533476466664</v>
      </c>
      <c r="J359" s="17">
        <f t="shared" si="107"/>
        <v>18104.368442859948</v>
      </c>
      <c r="K359" s="17">
        <f t="shared" si="103"/>
        <v>344.51805823199993</v>
      </c>
      <c r="L359" s="17">
        <f t="shared" si="104"/>
        <v>91.871482195199988</v>
      </c>
      <c r="M359" s="25">
        <f t="shared" si="105"/>
        <v>67059.288729941822</v>
      </c>
      <c r="N359" s="1">
        <f t="shared" si="108"/>
        <v>12</v>
      </c>
    </row>
    <row r="360" spans="1:14" x14ac:dyDescent="0.25">
      <c r="A360" s="27">
        <v>13</v>
      </c>
      <c r="B360" s="18">
        <v>19178.64</v>
      </c>
      <c r="C360" s="18">
        <f t="shared" si="101"/>
        <v>39122.507735999992</v>
      </c>
      <c r="D360" s="17">
        <f t="shared" si="96"/>
        <v>0</v>
      </c>
      <c r="E360" s="17">
        <f t="shared" si="97"/>
        <v>39122.507735999992</v>
      </c>
      <c r="F360" s="17">
        <f t="shared" si="102"/>
        <v>4303.4758509599988</v>
      </c>
      <c r="G360" s="17">
        <f t="shared" si="106"/>
        <v>3329.3254083335992</v>
      </c>
      <c r="H360" s="17">
        <f t="shared" si="98"/>
        <v>727.50724422319627</v>
      </c>
      <c r="I360" s="17">
        <f t="shared" si="99"/>
        <v>2068.8373218599995</v>
      </c>
      <c r="J360" s="17">
        <f t="shared" si="107"/>
        <v>18488.931261217276</v>
      </c>
      <c r="K360" s="17">
        <f t="shared" si="103"/>
        <v>352.1025696239999</v>
      </c>
      <c r="L360" s="17">
        <f t="shared" si="104"/>
        <v>93.894018566399978</v>
      </c>
      <c r="M360" s="25">
        <f t="shared" si="105"/>
        <v>68486.581410784464</v>
      </c>
      <c r="N360" s="1">
        <f t="shared" si="108"/>
        <v>13</v>
      </c>
    </row>
    <row r="361" spans="1:14" x14ac:dyDescent="0.25">
      <c r="A361" s="27">
        <v>14</v>
      </c>
      <c r="B361" s="18">
        <v>19303.830000000002</v>
      </c>
      <c r="C361" s="18">
        <f t="shared" si="101"/>
        <v>39377.882816999998</v>
      </c>
      <c r="D361" s="17">
        <f t="shared" si="96"/>
        <v>0</v>
      </c>
      <c r="E361" s="17">
        <f t="shared" si="97"/>
        <v>39377.882816999998</v>
      </c>
      <c r="F361" s="17">
        <f t="shared" si="102"/>
        <v>4331.5671098699995</v>
      </c>
      <c r="G361" s="17">
        <f t="shared" si="106"/>
        <v>3351.0578277266995</v>
      </c>
      <c r="H361" s="17">
        <f t="shared" si="98"/>
        <v>727.50724422319627</v>
      </c>
      <c r="I361" s="17">
        <f t="shared" si="99"/>
        <v>2076.7113868574997</v>
      </c>
      <c r="J361" s="17">
        <f t="shared" si="107"/>
        <v>18605.467423180275</v>
      </c>
      <c r="K361" s="17">
        <f t="shared" si="103"/>
        <v>354.40094535299994</v>
      </c>
      <c r="L361" s="17">
        <f t="shared" si="104"/>
        <v>94.506918760799991</v>
      </c>
      <c r="M361" s="25">
        <f t="shared" si="105"/>
        <v>68919.101672971476</v>
      </c>
      <c r="N361" s="1">
        <f t="shared" si="108"/>
        <v>14</v>
      </c>
    </row>
    <row r="362" spans="1:14" x14ac:dyDescent="0.25">
      <c r="A362" s="27">
        <v>15</v>
      </c>
      <c r="B362" s="18">
        <v>19429.02</v>
      </c>
      <c r="C362" s="18">
        <f t="shared" si="101"/>
        <v>39633.257897999996</v>
      </c>
      <c r="D362" s="17">
        <f t="shared" si="96"/>
        <v>0</v>
      </c>
      <c r="E362" s="17">
        <f t="shared" si="97"/>
        <v>39633.257897999996</v>
      </c>
      <c r="F362" s="17">
        <f t="shared" si="102"/>
        <v>4359.6583687799994</v>
      </c>
      <c r="G362" s="17">
        <f t="shared" si="106"/>
        <v>3372.7902471197999</v>
      </c>
      <c r="H362" s="17">
        <f t="shared" si="98"/>
        <v>727.50724422319627</v>
      </c>
      <c r="I362" s="17">
        <f t="shared" si="99"/>
        <v>2084.585451855</v>
      </c>
      <c r="J362" s="17">
        <f t="shared" si="107"/>
        <v>18722.003585143277</v>
      </c>
      <c r="K362" s="17">
        <f t="shared" si="103"/>
        <v>356.69932108199993</v>
      </c>
      <c r="L362" s="17">
        <f t="shared" si="104"/>
        <v>95.119818955199989</v>
      </c>
      <c r="M362" s="25">
        <f t="shared" si="105"/>
        <v>69351.621935158459</v>
      </c>
      <c r="N362" s="1">
        <f t="shared" si="108"/>
        <v>15</v>
      </c>
    </row>
    <row r="363" spans="1:14" x14ac:dyDescent="0.25">
      <c r="A363" s="28">
        <v>16</v>
      </c>
      <c r="B363" s="18">
        <v>19554.21</v>
      </c>
      <c r="C363" s="18">
        <f t="shared" si="101"/>
        <v>39888.632978999995</v>
      </c>
      <c r="D363" s="17">
        <f t="shared" si="96"/>
        <v>0</v>
      </c>
      <c r="E363" s="17">
        <f t="shared" si="97"/>
        <v>39888.632978999995</v>
      </c>
      <c r="F363" s="17">
        <f t="shared" si="102"/>
        <v>4387.7496276899992</v>
      </c>
      <c r="G363" s="17">
        <f t="shared" si="106"/>
        <v>3394.5226665128994</v>
      </c>
      <c r="H363" s="17">
        <f t="shared" si="98"/>
        <v>727.50724422319627</v>
      </c>
      <c r="I363" s="17">
        <f t="shared" si="99"/>
        <v>2092.4595168524997</v>
      </c>
      <c r="J363" s="17">
        <f t="shared" si="107"/>
        <v>18838.539747106275</v>
      </c>
      <c r="K363" s="17">
        <f t="shared" si="103"/>
        <v>358.99769681099991</v>
      </c>
      <c r="L363" s="17">
        <f t="shared" si="104"/>
        <v>95.732719149599973</v>
      </c>
      <c r="M363" s="25">
        <f t="shared" si="105"/>
        <v>69784.142197345471</v>
      </c>
      <c r="N363" s="1">
        <v>16</v>
      </c>
    </row>
    <row r="364" spans="1:14" x14ac:dyDescent="0.25">
      <c r="A364" s="28">
        <v>17</v>
      </c>
      <c r="B364" s="18">
        <v>19679.400000000001</v>
      </c>
      <c r="C364" s="18">
        <f t="shared" si="101"/>
        <v>40144.00806</v>
      </c>
      <c r="D364" s="17">
        <f t="shared" si="96"/>
        <v>0</v>
      </c>
      <c r="E364" s="17">
        <f t="shared" si="97"/>
        <v>40144.00806</v>
      </c>
      <c r="F364" s="17">
        <f t="shared" si="102"/>
        <v>4415.8408866</v>
      </c>
      <c r="G364" s="17">
        <f t="shared" si="106"/>
        <v>3416.2550859060002</v>
      </c>
      <c r="H364" s="17">
        <f t="shared" si="98"/>
        <v>727.50724422319627</v>
      </c>
      <c r="I364" s="17">
        <f t="shared" si="99"/>
        <v>2100.33358185</v>
      </c>
      <c r="J364" s="17">
        <f t="shared" si="107"/>
        <v>18955.075909069281</v>
      </c>
      <c r="K364" s="17">
        <f t="shared" si="103"/>
        <v>361.29607253999995</v>
      </c>
      <c r="L364" s="17">
        <f t="shared" si="104"/>
        <v>96.345619343999985</v>
      </c>
      <c r="M364" s="25">
        <f t="shared" si="105"/>
        <v>70216.662459532483</v>
      </c>
      <c r="N364" s="1">
        <f t="shared" ref="N364:N382" si="109">A364</f>
        <v>17</v>
      </c>
    </row>
    <row r="365" spans="1:14" x14ac:dyDescent="0.25">
      <c r="A365" s="27">
        <v>18</v>
      </c>
      <c r="B365" s="18">
        <v>19804.59</v>
      </c>
      <c r="C365" s="18">
        <f t="shared" si="101"/>
        <v>40399.383140999998</v>
      </c>
      <c r="D365" s="17">
        <f t="shared" si="96"/>
        <v>0</v>
      </c>
      <c r="E365" s="17">
        <f t="shared" si="97"/>
        <v>40399.383140999998</v>
      </c>
      <c r="F365" s="17">
        <f t="shared" si="102"/>
        <v>4443.9321455099998</v>
      </c>
      <c r="G365" s="17">
        <f t="shared" si="106"/>
        <v>3437.9875052991001</v>
      </c>
      <c r="H365" s="17">
        <f t="shared" si="98"/>
        <v>727.50724422319627</v>
      </c>
      <c r="I365" s="17">
        <f t="shared" si="99"/>
        <v>2108.2076468474997</v>
      </c>
      <c r="J365" s="17">
        <f t="shared" si="107"/>
        <v>19071.612071032279</v>
      </c>
      <c r="K365" s="17">
        <f t="shared" si="103"/>
        <v>363.59444826899994</v>
      </c>
      <c r="L365" s="17">
        <f t="shared" si="104"/>
        <v>96.958519538399983</v>
      </c>
      <c r="M365" s="25">
        <f t="shared" si="105"/>
        <v>70649.182721719466</v>
      </c>
      <c r="N365" s="1">
        <f t="shared" si="109"/>
        <v>18</v>
      </c>
    </row>
    <row r="366" spans="1:14" x14ac:dyDescent="0.25">
      <c r="A366" s="27">
        <v>19</v>
      </c>
      <c r="B366" s="18">
        <v>19929.78</v>
      </c>
      <c r="C366" s="18">
        <f t="shared" si="101"/>
        <v>40654.758221999997</v>
      </c>
      <c r="D366" s="17">
        <f t="shared" si="96"/>
        <v>0</v>
      </c>
      <c r="E366" s="17">
        <f t="shared" si="97"/>
        <v>40654.758221999997</v>
      </c>
      <c r="F366" s="17">
        <f t="shared" si="102"/>
        <v>4472.0234044199997</v>
      </c>
      <c r="G366" s="17">
        <f t="shared" si="106"/>
        <v>3459.7199246921996</v>
      </c>
      <c r="H366" s="17">
        <f t="shared" si="98"/>
        <v>727.50724422319627</v>
      </c>
      <c r="I366" s="17">
        <f t="shared" si="99"/>
        <v>2116.081711845</v>
      </c>
      <c r="J366" s="17">
        <f t="shared" si="107"/>
        <v>19188.148232995278</v>
      </c>
      <c r="K366" s="17">
        <f t="shared" si="103"/>
        <v>365.89282399799993</v>
      </c>
      <c r="L366" s="17">
        <f t="shared" si="104"/>
        <v>97.571419732799981</v>
      </c>
      <c r="M366" s="25">
        <f t="shared" si="105"/>
        <v>71081.702983906478</v>
      </c>
      <c r="N366" s="1">
        <f t="shared" si="109"/>
        <v>19</v>
      </c>
    </row>
    <row r="367" spans="1:14" x14ac:dyDescent="0.25">
      <c r="A367" s="27">
        <v>20</v>
      </c>
      <c r="B367" s="18">
        <v>20054.97</v>
      </c>
      <c r="C367" s="18">
        <f t="shared" si="101"/>
        <v>40910.133303000002</v>
      </c>
      <c r="D367" s="17">
        <f t="shared" si="96"/>
        <v>0</v>
      </c>
      <c r="E367" s="17">
        <f t="shared" si="97"/>
        <v>40910.133303000002</v>
      </c>
      <c r="F367" s="17">
        <f t="shared" si="102"/>
        <v>4500.1146633300004</v>
      </c>
      <c r="G367" s="17">
        <f t="shared" si="106"/>
        <v>3481.4523440853004</v>
      </c>
      <c r="H367" s="17">
        <f t="shared" si="98"/>
        <v>727.50724422319627</v>
      </c>
      <c r="I367" s="17">
        <f t="shared" si="99"/>
        <v>2123.9557768425002</v>
      </c>
      <c r="J367" s="17">
        <f t="shared" si="107"/>
        <v>19304.68439495828</v>
      </c>
      <c r="K367" s="17">
        <f t="shared" si="103"/>
        <v>368.19119972699997</v>
      </c>
      <c r="L367" s="17">
        <f t="shared" si="104"/>
        <v>98.184319927199994</v>
      </c>
      <c r="M367" s="25">
        <f t="shared" si="105"/>
        <v>71514.22324609349</v>
      </c>
      <c r="N367" s="1">
        <f t="shared" si="109"/>
        <v>20</v>
      </c>
    </row>
    <row r="368" spans="1:14" x14ac:dyDescent="0.25">
      <c r="A368" s="27">
        <v>21</v>
      </c>
      <c r="B368" s="18">
        <v>20180.16</v>
      </c>
      <c r="C368" s="18">
        <f t="shared" si="101"/>
        <v>41165.508383999993</v>
      </c>
      <c r="D368" s="17">
        <f t="shared" si="96"/>
        <v>0</v>
      </c>
      <c r="E368" s="17">
        <f t="shared" si="97"/>
        <v>41165.508383999993</v>
      </c>
      <c r="F368" s="17">
        <f t="shared" si="102"/>
        <v>4528.2059222399994</v>
      </c>
      <c r="G368" s="17">
        <f t="shared" si="106"/>
        <v>3503.1847634783994</v>
      </c>
      <c r="H368" s="17">
        <f t="shared" si="98"/>
        <v>727.50724422319627</v>
      </c>
      <c r="I368" s="17">
        <f t="shared" si="99"/>
        <v>2131.82984184</v>
      </c>
      <c r="J368" s="17">
        <f t="shared" si="107"/>
        <v>19421.220556921278</v>
      </c>
      <c r="K368" s="17">
        <f t="shared" si="103"/>
        <v>370.4895754559999</v>
      </c>
      <c r="L368" s="17">
        <f t="shared" si="104"/>
        <v>98.797220121599977</v>
      </c>
      <c r="M368" s="25">
        <f t="shared" si="105"/>
        <v>71946.743508280473</v>
      </c>
      <c r="N368" s="1">
        <f t="shared" si="109"/>
        <v>21</v>
      </c>
    </row>
    <row r="369" spans="1:14" x14ac:dyDescent="0.25">
      <c r="A369" s="27">
        <v>22</v>
      </c>
      <c r="B369" s="18">
        <v>20305.349999999999</v>
      </c>
      <c r="C369" s="18">
        <f t="shared" si="101"/>
        <v>41420.883464999992</v>
      </c>
      <c r="D369" s="17">
        <f t="shared" si="96"/>
        <v>0</v>
      </c>
      <c r="E369" s="17">
        <f t="shared" si="97"/>
        <v>41420.883464999992</v>
      </c>
      <c r="F369" s="17">
        <f t="shared" si="102"/>
        <v>4556.2971811499992</v>
      </c>
      <c r="G369" s="17">
        <f t="shared" si="106"/>
        <v>3524.9171828714998</v>
      </c>
      <c r="H369" s="17">
        <f t="shared" si="98"/>
        <v>727.50724422319627</v>
      </c>
      <c r="I369" s="17">
        <f t="shared" si="99"/>
        <v>2139.7039068374997</v>
      </c>
      <c r="J369" s="17">
        <f t="shared" si="107"/>
        <v>19537.756718884277</v>
      </c>
      <c r="K369" s="17">
        <f t="shared" si="103"/>
        <v>372.78795118499988</v>
      </c>
      <c r="L369" s="17">
        <f t="shared" si="104"/>
        <v>99.410120315999976</v>
      </c>
      <c r="M369" s="25">
        <f t="shared" si="105"/>
        <v>72379.263770467471</v>
      </c>
      <c r="N369" s="1">
        <f t="shared" si="109"/>
        <v>22</v>
      </c>
    </row>
    <row r="370" spans="1:14" x14ac:dyDescent="0.25">
      <c r="A370" s="27">
        <v>23</v>
      </c>
      <c r="B370" s="18">
        <v>20430.54</v>
      </c>
      <c r="C370" s="18">
        <f t="shared" si="101"/>
        <v>41676.258545999997</v>
      </c>
      <c r="D370" s="17">
        <f t="shared" si="96"/>
        <v>0</v>
      </c>
      <c r="E370" s="17">
        <f t="shared" si="97"/>
        <v>41676.258545999997</v>
      </c>
      <c r="F370" s="17">
        <f t="shared" si="102"/>
        <v>4584.38844006</v>
      </c>
      <c r="G370" s="17">
        <f t="shared" si="106"/>
        <v>3546.6496022645997</v>
      </c>
      <c r="H370" s="17">
        <f t="shared" si="98"/>
        <v>727.50724422319627</v>
      </c>
      <c r="I370" s="17">
        <f t="shared" si="99"/>
        <v>2147.577971835</v>
      </c>
      <c r="J370" s="17">
        <f t="shared" si="107"/>
        <v>19654.292880847279</v>
      </c>
      <c r="K370" s="17">
        <f t="shared" si="103"/>
        <v>375.08632691399993</v>
      </c>
      <c r="L370" s="17">
        <f t="shared" si="104"/>
        <v>100.02302051039999</v>
      </c>
      <c r="M370" s="25">
        <f t="shared" si="105"/>
        <v>72811.784032654468</v>
      </c>
      <c r="N370" s="1">
        <f t="shared" si="109"/>
        <v>23</v>
      </c>
    </row>
    <row r="371" spans="1:14" x14ac:dyDescent="0.25">
      <c r="A371" s="27">
        <v>24</v>
      </c>
      <c r="B371" s="18">
        <v>20555.73</v>
      </c>
      <c r="C371" s="18">
        <f t="shared" si="101"/>
        <v>41931.633626999996</v>
      </c>
      <c r="D371" s="17">
        <f t="shared" si="96"/>
        <v>0</v>
      </c>
      <c r="E371" s="17">
        <f t="shared" si="97"/>
        <v>41931.633626999996</v>
      </c>
      <c r="F371" s="17">
        <f t="shared" si="102"/>
        <v>4612.4796989699998</v>
      </c>
      <c r="G371" s="17">
        <f t="shared" si="106"/>
        <v>3568.3820216576996</v>
      </c>
      <c r="H371" s="17">
        <f t="shared" si="98"/>
        <v>727.50724422319627</v>
      </c>
      <c r="I371" s="17">
        <f t="shared" si="99"/>
        <v>2155.4520368325002</v>
      </c>
      <c r="J371" s="17">
        <f t="shared" si="107"/>
        <v>19770.829042810277</v>
      </c>
      <c r="K371" s="17">
        <f t="shared" si="103"/>
        <v>377.38470264299991</v>
      </c>
      <c r="L371" s="17">
        <f t="shared" si="104"/>
        <v>100.63592070479999</v>
      </c>
      <c r="M371" s="25">
        <f t="shared" si="105"/>
        <v>73244.304294841466</v>
      </c>
      <c r="N371" s="1">
        <f t="shared" si="109"/>
        <v>24</v>
      </c>
    </row>
    <row r="372" spans="1:14" x14ac:dyDescent="0.25">
      <c r="A372" s="123">
        <v>25</v>
      </c>
      <c r="B372" s="18">
        <v>20680.919999999998</v>
      </c>
      <c r="C372" s="18">
        <f t="shared" si="101"/>
        <v>42187.008707999994</v>
      </c>
      <c r="D372" s="17">
        <f t="shared" si="96"/>
        <v>0</v>
      </c>
      <c r="E372" s="17">
        <f t="shared" si="97"/>
        <v>42187.008707999994</v>
      </c>
      <c r="F372" s="17">
        <f t="shared" si="102"/>
        <v>4640.5709578799997</v>
      </c>
      <c r="G372" s="17">
        <f t="shared" si="106"/>
        <v>3590.1144410508</v>
      </c>
      <c r="H372" s="17">
        <f t="shared" si="98"/>
        <v>727.50724422319627</v>
      </c>
      <c r="I372" s="17">
        <f t="shared" si="99"/>
        <v>2163.32610183</v>
      </c>
      <c r="J372" s="17">
        <f t="shared" si="107"/>
        <v>19887.365204773279</v>
      </c>
      <c r="K372" s="17">
        <f t="shared" si="103"/>
        <v>379.6830783719999</v>
      </c>
      <c r="L372" s="17">
        <f t="shared" si="104"/>
        <v>101.24882089919997</v>
      </c>
      <c r="M372" s="25">
        <f t="shared" si="105"/>
        <v>73676.824557028478</v>
      </c>
      <c r="N372" s="1">
        <f t="shared" si="109"/>
        <v>25</v>
      </c>
    </row>
    <row r="373" spans="1:14" x14ac:dyDescent="0.25">
      <c r="A373" s="26">
        <v>26</v>
      </c>
      <c r="B373" s="18">
        <v>20680.919999999998</v>
      </c>
      <c r="C373" s="18">
        <f t="shared" si="101"/>
        <v>42187.008707999994</v>
      </c>
      <c r="D373" s="17">
        <f t="shared" si="96"/>
        <v>0</v>
      </c>
      <c r="E373" s="17">
        <f t="shared" si="97"/>
        <v>42187.008707999994</v>
      </c>
      <c r="F373" s="17">
        <f t="shared" si="102"/>
        <v>4640.5709578799997</v>
      </c>
      <c r="G373" s="17">
        <f t="shared" si="106"/>
        <v>3590.1144410508</v>
      </c>
      <c r="H373" s="17">
        <f t="shared" si="98"/>
        <v>727.50724422319627</v>
      </c>
      <c r="I373" s="17">
        <f t="shared" si="99"/>
        <v>2163.32610183</v>
      </c>
      <c r="J373" s="17">
        <f t="shared" si="107"/>
        <v>19887.365204773279</v>
      </c>
      <c r="K373" s="17">
        <f t="shared" si="103"/>
        <v>379.6830783719999</v>
      </c>
      <c r="L373" s="17">
        <f t="shared" si="104"/>
        <v>101.24882089919997</v>
      </c>
      <c r="M373" s="25">
        <f t="shared" si="105"/>
        <v>73676.824557028478</v>
      </c>
      <c r="N373" s="1">
        <f t="shared" si="109"/>
        <v>26</v>
      </c>
    </row>
    <row r="374" spans="1:14" x14ac:dyDescent="0.25">
      <c r="A374" s="27">
        <v>27</v>
      </c>
      <c r="B374" s="18">
        <v>20680.919999999998</v>
      </c>
      <c r="C374" s="18">
        <f t="shared" si="101"/>
        <v>42187.008707999994</v>
      </c>
      <c r="D374" s="17">
        <f t="shared" si="96"/>
        <v>0</v>
      </c>
      <c r="E374" s="17">
        <f t="shared" si="97"/>
        <v>42187.008707999994</v>
      </c>
      <c r="F374" s="17">
        <f t="shared" si="102"/>
        <v>4640.5709578799997</v>
      </c>
      <c r="G374" s="17">
        <f t="shared" si="106"/>
        <v>3590.1144410508</v>
      </c>
      <c r="H374" s="17">
        <f t="shared" si="98"/>
        <v>727.50724422319627</v>
      </c>
      <c r="I374" s="17">
        <f t="shared" si="99"/>
        <v>2163.32610183</v>
      </c>
      <c r="J374" s="17">
        <f t="shared" si="107"/>
        <v>19887.365204773279</v>
      </c>
      <c r="K374" s="17">
        <f t="shared" si="103"/>
        <v>379.6830783719999</v>
      </c>
      <c r="L374" s="17">
        <f t="shared" si="104"/>
        <v>101.24882089919997</v>
      </c>
      <c r="M374" s="25">
        <f t="shared" si="105"/>
        <v>73676.824557028478</v>
      </c>
      <c r="N374" s="1">
        <f t="shared" si="109"/>
        <v>27</v>
      </c>
    </row>
    <row r="375" spans="1:14" x14ac:dyDescent="0.25">
      <c r="A375" s="26">
        <v>28</v>
      </c>
      <c r="B375" s="18">
        <v>20680.919999999998</v>
      </c>
      <c r="C375" s="18">
        <f t="shared" si="101"/>
        <v>42187.008707999994</v>
      </c>
      <c r="D375" s="17">
        <f t="shared" si="96"/>
        <v>0</v>
      </c>
      <c r="E375" s="17">
        <f t="shared" si="97"/>
        <v>42187.008707999994</v>
      </c>
      <c r="F375" s="17">
        <f t="shared" si="102"/>
        <v>4640.5709578799997</v>
      </c>
      <c r="G375" s="17">
        <f t="shared" si="106"/>
        <v>3590.1144410508</v>
      </c>
      <c r="H375" s="17">
        <f t="shared" si="98"/>
        <v>727.50724422319627</v>
      </c>
      <c r="I375" s="17">
        <f t="shared" si="99"/>
        <v>2163.32610183</v>
      </c>
      <c r="J375" s="17">
        <f t="shared" si="107"/>
        <v>19887.365204773279</v>
      </c>
      <c r="K375" s="17">
        <f t="shared" si="103"/>
        <v>379.6830783719999</v>
      </c>
      <c r="L375" s="17">
        <f t="shared" si="104"/>
        <v>101.24882089919997</v>
      </c>
      <c r="M375" s="25">
        <f t="shared" si="105"/>
        <v>73676.824557028478</v>
      </c>
      <c r="N375" s="1">
        <f t="shared" si="109"/>
        <v>28</v>
      </c>
    </row>
    <row r="376" spans="1:14" x14ac:dyDescent="0.25">
      <c r="A376" s="27">
        <v>29</v>
      </c>
      <c r="B376" s="18">
        <v>20680.919999999998</v>
      </c>
      <c r="C376" s="18">
        <f t="shared" si="101"/>
        <v>42187.008707999994</v>
      </c>
      <c r="D376" s="17">
        <f t="shared" si="96"/>
        <v>0</v>
      </c>
      <c r="E376" s="17">
        <f t="shared" si="97"/>
        <v>42187.008707999994</v>
      </c>
      <c r="F376" s="17">
        <f t="shared" si="102"/>
        <v>4640.5709578799997</v>
      </c>
      <c r="G376" s="17">
        <f t="shared" si="106"/>
        <v>3590.1144410508</v>
      </c>
      <c r="H376" s="17">
        <f t="shared" si="98"/>
        <v>727.50724422319627</v>
      </c>
      <c r="I376" s="17">
        <f t="shared" si="99"/>
        <v>2163.32610183</v>
      </c>
      <c r="J376" s="17">
        <f t="shared" si="107"/>
        <v>19887.365204773279</v>
      </c>
      <c r="K376" s="17">
        <f t="shared" si="103"/>
        <v>379.6830783719999</v>
      </c>
      <c r="L376" s="17">
        <f t="shared" si="104"/>
        <v>101.24882089919997</v>
      </c>
      <c r="M376" s="25">
        <f t="shared" si="105"/>
        <v>73676.824557028478</v>
      </c>
      <c r="N376" s="1">
        <f t="shared" si="109"/>
        <v>29</v>
      </c>
    </row>
    <row r="377" spans="1:14" x14ac:dyDescent="0.25">
      <c r="A377" s="26">
        <v>30</v>
      </c>
      <c r="B377" s="18">
        <v>20680.919999999998</v>
      </c>
      <c r="C377" s="18">
        <f t="shared" si="101"/>
        <v>42187.008707999994</v>
      </c>
      <c r="D377" s="17">
        <f t="shared" si="96"/>
        <v>0</v>
      </c>
      <c r="E377" s="17">
        <f t="shared" si="97"/>
        <v>42187.008707999994</v>
      </c>
      <c r="F377" s="17">
        <f t="shared" si="102"/>
        <v>4640.5709578799997</v>
      </c>
      <c r="G377" s="17">
        <f t="shared" si="106"/>
        <v>3590.1144410508</v>
      </c>
      <c r="H377" s="17">
        <f t="shared" si="98"/>
        <v>727.50724422319627</v>
      </c>
      <c r="I377" s="17">
        <f t="shared" si="99"/>
        <v>2163.32610183</v>
      </c>
      <c r="J377" s="17">
        <f t="shared" si="107"/>
        <v>19887.365204773279</v>
      </c>
      <c r="K377" s="17">
        <f t="shared" si="103"/>
        <v>379.6830783719999</v>
      </c>
      <c r="L377" s="17">
        <f t="shared" si="104"/>
        <v>101.24882089919997</v>
      </c>
      <c r="M377" s="25">
        <f t="shared" si="105"/>
        <v>73676.824557028478</v>
      </c>
      <c r="N377" s="1">
        <f t="shared" si="109"/>
        <v>30</v>
      </c>
    </row>
    <row r="378" spans="1:14" x14ac:dyDescent="0.25">
      <c r="A378" s="27">
        <v>31</v>
      </c>
      <c r="B378" s="18">
        <v>20680.919999999998</v>
      </c>
      <c r="C378" s="18">
        <f t="shared" si="101"/>
        <v>42187.008707999994</v>
      </c>
      <c r="D378" s="17">
        <f t="shared" si="96"/>
        <v>0</v>
      </c>
      <c r="E378" s="17">
        <f t="shared" si="97"/>
        <v>42187.008707999994</v>
      </c>
      <c r="F378" s="17">
        <f t="shared" si="102"/>
        <v>4640.5709578799997</v>
      </c>
      <c r="G378" s="17">
        <f t="shared" si="106"/>
        <v>3590.1144410508</v>
      </c>
      <c r="H378" s="17">
        <f t="shared" si="98"/>
        <v>727.50724422319627</v>
      </c>
      <c r="I378" s="17">
        <f t="shared" si="99"/>
        <v>2163.32610183</v>
      </c>
      <c r="J378" s="17">
        <f t="shared" si="107"/>
        <v>19887.365204773279</v>
      </c>
      <c r="K378" s="17">
        <f t="shared" si="103"/>
        <v>379.6830783719999</v>
      </c>
      <c r="L378" s="17">
        <f t="shared" si="104"/>
        <v>101.24882089919997</v>
      </c>
      <c r="M378" s="25">
        <f t="shared" si="105"/>
        <v>73676.824557028478</v>
      </c>
      <c r="N378" s="1">
        <f t="shared" si="109"/>
        <v>31</v>
      </c>
    </row>
    <row r="379" spans="1:14" x14ac:dyDescent="0.25">
      <c r="A379" s="26">
        <v>32</v>
      </c>
      <c r="B379" s="18">
        <v>20680.919999999998</v>
      </c>
      <c r="C379" s="18">
        <f t="shared" si="101"/>
        <v>42187.008707999994</v>
      </c>
      <c r="D379" s="17">
        <f t="shared" si="96"/>
        <v>0</v>
      </c>
      <c r="E379" s="17">
        <f t="shared" si="97"/>
        <v>42187.008707999994</v>
      </c>
      <c r="F379" s="17">
        <f t="shared" si="102"/>
        <v>4640.5709578799997</v>
      </c>
      <c r="G379" s="17">
        <f t="shared" si="106"/>
        <v>3590.1144410508</v>
      </c>
      <c r="H379" s="17">
        <f t="shared" si="98"/>
        <v>727.50724422319627</v>
      </c>
      <c r="I379" s="17">
        <f t="shared" si="99"/>
        <v>2163.32610183</v>
      </c>
      <c r="J379" s="17">
        <f t="shared" si="107"/>
        <v>19887.365204773279</v>
      </c>
      <c r="K379" s="17">
        <f t="shared" si="103"/>
        <v>379.6830783719999</v>
      </c>
      <c r="L379" s="17">
        <f t="shared" si="104"/>
        <v>101.24882089919997</v>
      </c>
      <c r="M379" s="25">
        <f t="shared" si="105"/>
        <v>73676.824557028478</v>
      </c>
      <c r="N379" s="1">
        <f t="shared" si="109"/>
        <v>32</v>
      </c>
    </row>
    <row r="380" spans="1:14" x14ac:dyDescent="0.25">
      <c r="A380" s="27">
        <v>33</v>
      </c>
      <c r="B380" s="18">
        <v>20680.919999999998</v>
      </c>
      <c r="C380" s="18">
        <f t="shared" si="101"/>
        <v>42187.008707999994</v>
      </c>
      <c r="D380" s="17">
        <f t="shared" si="96"/>
        <v>0</v>
      </c>
      <c r="E380" s="17">
        <f t="shared" si="97"/>
        <v>42187.008707999994</v>
      </c>
      <c r="F380" s="17">
        <f t="shared" si="102"/>
        <v>4640.5709578799997</v>
      </c>
      <c r="G380" s="17">
        <f t="shared" si="106"/>
        <v>3590.1144410508</v>
      </c>
      <c r="H380" s="17">
        <f t="shared" si="98"/>
        <v>727.50724422319627</v>
      </c>
      <c r="I380" s="17">
        <f t="shared" si="99"/>
        <v>2163.32610183</v>
      </c>
      <c r="J380" s="17">
        <f t="shared" si="107"/>
        <v>19887.365204773279</v>
      </c>
      <c r="K380" s="17">
        <f t="shared" si="103"/>
        <v>379.6830783719999</v>
      </c>
      <c r="L380" s="17">
        <f t="shared" si="104"/>
        <v>101.24882089919997</v>
      </c>
      <c r="M380" s="25">
        <f t="shared" si="105"/>
        <v>73676.824557028478</v>
      </c>
      <c r="N380" s="1">
        <f t="shared" si="109"/>
        <v>33</v>
      </c>
    </row>
    <row r="381" spans="1:14" x14ac:dyDescent="0.25">
      <c r="A381" s="26">
        <v>34</v>
      </c>
      <c r="B381" s="18">
        <v>20680.919999999998</v>
      </c>
      <c r="C381" s="18">
        <f t="shared" si="101"/>
        <v>42187.008707999994</v>
      </c>
      <c r="D381" s="17">
        <f t="shared" si="96"/>
        <v>0</v>
      </c>
      <c r="E381" s="17">
        <f t="shared" si="97"/>
        <v>42187.008707999994</v>
      </c>
      <c r="F381" s="17">
        <f t="shared" si="102"/>
        <v>4640.5709578799997</v>
      </c>
      <c r="G381" s="17">
        <f t="shared" si="106"/>
        <v>3590.1144410508</v>
      </c>
      <c r="H381" s="17">
        <f t="shared" si="98"/>
        <v>727.50724422319627</v>
      </c>
      <c r="I381" s="17">
        <f t="shared" si="99"/>
        <v>2163.32610183</v>
      </c>
      <c r="J381" s="17">
        <f t="shared" si="107"/>
        <v>19887.365204773279</v>
      </c>
      <c r="K381" s="17">
        <f t="shared" si="103"/>
        <v>379.6830783719999</v>
      </c>
      <c r="L381" s="17">
        <f t="shared" si="104"/>
        <v>101.24882089919997</v>
      </c>
      <c r="M381" s="25">
        <f t="shared" si="105"/>
        <v>73676.824557028478</v>
      </c>
      <c r="N381" s="1">
        <f t="shared" si="109"/>
        <v>34</v>
      </c>
    </row>
    <row r="382" spans="1:14" x14ac:dyDescent="0.25">
      <c r="A382" s="27">
        <v>35</v>
      </c>
      <c r="B382" s="18">
        <v>20680.919999999998</v>
      </c>
      <c r="C382" s="18">
        <f t="shared" si="101"/>
        <v>42187.008707999994</v>
      </c>
      <c r="D382" s="17">
        <f t="shared" si="96"/>
        <v>0</v>
      </c>
      <c r="E382" s="17">
        <f t="shared" si="97"/>
        <v>42187.008707999994</v>
      </c>
      <c r="F382" s="17">
        <f t="shared" si="102"/>
        <v>4640.5709578799997</v>
      </c>
      <c r="G382" s="17">
        <f t="shared" si="106"/>
        <v>3590.1144410508</v>
      </c>
      <c r="H382" s="17">
        <f t="shared" si="98"/>
        <v>727.50724422319627</v>
      </c>
      <c r="I382" s="17">
        <f t="shared" si="99"/>
        <v>2163.32610183</v>
      </c>
      <c r="J382" s="17">
        <f t="shared" si="107"/>
        <v>19887.365204773279</v>
      </c>
      <c r="K382" s="17">
        <f t="shared" si="103"/>
        <v>379.6830783719999</v>
      </c>
      <c r="L382" s="17">
        <f t="shared" si="104"/>
        <v>101.24882089919997</v>
      </c>
      <c r="M382" s="25">
        <f t="shared" si="105"/>
        <v>73676.824557028478</v>
      </c>
      <c r="N382" s="1">
        <f t="shared" si="109"/>
        <v>35</v>
      </c>
    </row>
    <row r="385" spans="1:14" x14ac:dyDescent="0.25">
      <c r="B385" s="121" t="s">
        <v>128</v>
      </c>
      <c r="C385" s="121" t="s">
        <v>128</v>
      </c>
      <c r="D385" s="2" t="s">
        <v>0</v>
      </c>
      <c r="E385" s="2" t="s">
        <v>91</v>
      </c>
      <c r="F385" s="2" t="s">
        <v>19</v>
      </c>
      <c r="G385" s="2" t="s">
        <v>14</v>
      </c>
      <c r="H385" s="2" t="s">
        <v>3</v>
      </c>
      <c r="I385" s="3" t="s">
        <v>34</v>
      </c>
      <c r="J385" s="2" t="s">
        <v>1</v>
      </c>
      <c r="K385" s="2" t="s">
        <v>2</v>
      </c>
      <c r="L385" s="2" t="s">
        <v>10</v>
      </c>
      <c r="M385" s="2" t="s">
        <v>4</v>
      </c>
    </row>
    <row r="386" spans="1:14" x14ac:dyDescent="0.25">
      <c r="B386" s="121" t="s">
        <v>144</v>
      </c>
      <c r="C386" s="5" t="s">
        <v>27</v>
      </c>
      <c r="D386" s="2" t="s">
        <v>5</v>
      </c>
      <c r="E386" s="3" t="s">
        <v>12</v>
      </c>
      <c r="F386" s="2" t="s">
        <v>20</v>
      </c>
      <c r="G386" s="5" t="s">
        <v>8</v>
      </c>
      <c r="H386" s="5" t="s">
        <v>13</v>
      </c>
      <c r="I386" s="2" t="s">
        <v>9</v>
      </c>
      <c r="J386" s="3" t="s">
        <v>6</v>
      </c>
      <c r="K386" s="5" t="s">
        <v>7</v>
      </c>
      <c r="L386" s="3" t="s">
        <v>11</v>
      </c>
      <c r="M386" s="3"/>
    </row>
    <row r="387" spans="1:14" x14ac:dyDescent="0.25">
      <c r="B387" s="165">
        <v>2013</v>
      </c>
      <c r="C387" s="2" t="s">
        <v>12</v>
      </c>
      <c r="D387" s="2" t="s">
        <v>28</v>
      </c>
      <c r="E387" s="2"/>
      <c r="F387" s="2" t="s">
        <v>11</v>
      </c>
      <c r="G387" s="6" t="s">
        <v>21</v>
      </c>
      <c r="H387" s="6"/>
      <c r="I387" s="4"/>
      <c r="J387" s="2"/>
      <c r="K387" s="2"/>
      <c r="L387" s="4"/>
      <c r="M387" s="2"/>
    </row>
    <row r="388" spans="1:14" x14ac:dyDescent="0.25">
      <c r="B388" s="2"/>
      <c r="C388" s="7">
        <f>$C$4</f>
        <v>2.0398999999999998</v>
      </c>
      <c r="D388" s="2"/>
      <c r="F388" s="7">
        <v>0.11</v>
      </c>
      <c r="G388" s="9">
        <f>$G$196</f>
        <v>0.92</v>
      </c>
      <c r="H388" s="20">
        <f>$H$196</f>
        <v>480</v>
      </c>
      <c r="I388" s="24">
        <f>$I$196</f>
        <v>862.56</v>
      </c>
      <c r="J388" s="7">
        <f>$J$4</f>
        <v>0.4</v>
      </c>
      <c r="K388" s="8">
        <f>$K$196</f>
        <v>8.9999999999999993E-3</v>
      </c>
      <c r="L388" s="13">
        <f>$L$196</f>
        <v>2.3999999999999998E-3</v>
      </c>
      <c r="M388" s="4"/>
    </row>
    <row r="389" spans="1:14" x14ac:dyDescent="0.25">
      <c r="B389" s="2"/>
      <c r="C389" s="2"/>
      <c r="D389" s="2"/>
      <c r="E389" s="2"/>
      <c r="F389" s="43" t="s">
        <v>38</v>
      </c>
      <c r="G389" s="22" t="s">
        <v>72</v>
      </c>
      <c r="H389" s="7">
        <f>$H$197</f>
        <v>1.3459000000000001</v>
      </c>
      <c r="I389" s="12">
        <f>$I$197</f>
        <v>2.5000000000000001E-2</v>
      </c>
      <c r="J389" s="21" t="str">
        <f>$J$197</f>
        <v>Bareme</v>
      </c>
      <c r="K389" s="22" t="s">
        <v>72</v>
      </c>
      <c r="L389" s="22" t="s">
        <v>72</v>
      </c>
      <c r="M389" s="4"/>
    </row>
    <row r="390" spans="1:14" x14ac:dyDescent="0.25">
      <c r="B390" s="2"/>
      <c r="C390" s="2"/>
      <c r="D390" s="2"/>
      <c r="E390" s="2"/>
      <c r="F390" s="2" t="s">
        <v>11</v>
      </c>
      <c r="G390" s="22" t="s">
        <v>30</v>
      </c>
      <c r="H390" s="2" t="s">
        <v>11</v>
      </c>
      <c r="I390" s="23">
        <f>$I$198</f>
        <v>194.04</v>
      </c>
      <c r="J390" s="21" t="str">
        <f>$J$198</f>
        <v>All. Foyer</v>
      </c>
      <c r="K390" s="22" t="s">
        <v>11</v>
      </c>
      <c r="L390" s="22" t="s">
        <v>12</v>
      </c>
      <c r="M390" s="4"/>
    </row>
    <row r="391" spans="1:14" x14ac:dyDescent="0.25">
      <c r="B391" s="2"/>
      <c r="C391" s="2"/>
      <c r="D391" s="2"/>
      <c r="E391" s="2"/>
      <c r="F391" s="2"/>
      <c r="G391" s="29">
        <v>0.11</v>
      </c>
      <c r="H391" s="2"/>
      <c r="I391" s="24">
        <f>$I$199</f>
        <v>388.09</v>
      </c>
      <c r="J391" s="21">
        <f>$J$199</f>
        <v>0.11</v>
      </c>
      <c r="K391" s="2"/>
      <c r="L391" s="14"/>
      <c r="M391" s="4"/>
    </row>
    <row r="392" spans="1:14" x14ac:dyDescent="0.25">
      <c r="B392" s="2"/>
      <c r="C392" s="2"/>
      <c r="D392" s="2"/>
      <c r="E392" s="2"/>
      <c r="F392" s="2"/>
      <c r="G392" s="22"/>
      <c r="H392" s="2"/>
      <c r="I392" s="12">
        <f>$I$200</f>
        <v>7.0000000000000007E-2</v>
      </c>
      <c r="J392" s="21" t="str">
        <f>$J$200</f>
        <v>Prime attr.</v>
      </c>
      <c r="K392" s="2"/>
      <c r="L392" s="14"/>
      <c r="M392" s="4"/>
    </row>
    <row r="393" spans="1:14" ht="16.2" x14ac:dyDescent="0.4">
      <c r="B393" s="15"/>
      <c r="C393" s="15"/>
      <c r="D393" s="15"/>
      <c r="E393" s="15"/>
      <c r="F393" s="15"/>
      <c r="G393" s="16"/>
      <c r="H393" s="16"/>
      <c r="I393" s="4"/>
      <c r="J393" s="21" t="str">
        <f>$J$201</f>
        <v>AFA/PFA</v>
      </c>
      <c r="K393" s="15"/>
      <c r="L393" s="11"/>
      <c r="M393" s="4"/>
    </row>
    <row r="394" spans="1:14" ht="16.2" x14ac:dyDescent="0.4">
      <c r="B394" s="15"/>
      <c r="C394" s="15"/>
      <c r="D394" s="15"/>
      <c r="E394" s="15"/>
      <c r="F394" s="15"/>
      <c r="G394" s="16"/>
      <c r="H394" s="16"/>
      <c r="I394" s="10"/>
      <c r="J394" s="15"/>
      <c r="K394" s="15"/>
      <c r="L394" s="10"/>
      <c r="M394" s="4"/>
    </row>
    <row r="395" spans="1:14" x14ac:dyDescent="0.25">
      <c r="A395" s="27">
        <v>0</v>
      </c>
      <c r="B395" s="18">
        <v>15823.55</v>
      </c>
      <c r="C395" s="18">
        <f>B395*$C$4</f>
        <v>32278.459644999995</v>
      </c>
      <c r="D395" s="17">
        <f t="shared" ref="D395:D430" si="110">IF(B395&lt;16100,720,IF(B395&lt;16488.96,15612.24-B395*0.925,IF(B395&lt;18330,360,IF(B395 &lt;18718.39,17314.52-B395*0.925,0))))</f>
        <v>720</v>
      </c>
      <c r="E395" s="17">
        <f t="shared" ref="E395:E430" si="111">(B395+D395)*$C$196</f>
        <v>33747.187644999998</v>
      </c>
      <c r="F395" s="17">
        <f>E395*$F$388</f>
        <v>3712.1906409499998</v>
      </c>
      <c r="G395" s="17">
        <f>(E395+F395)/12*$G$196</f>
        <v>2871.8856685895003</v>
      </c>
      <c r="H395" s="17">
        <f t="shared" ref="H395:H430" si="112">$H$196*$C$196/$H$197</f>
        <v>727.50724422319627</v>
      </c>
      <c r="I395" s="17">
        <f t="shared" ref="I395:I430" si="113">IF(($I$200*E395/12)&lt;$I$198,$I$198,IF(($I$200*E395/12)&gt;$I$199,$I$199,($I$200*E395/12)))+$I$196+$I$197*E395</f>
        <v>1903.0982857208332</v>
      </c>
      <c r="J395" s="17">
        <f>(E395+F395+H395+I395)*$J$196</f>
        <v>16035.993526357614</v>
      </c>
      <c r="K395" s="17">
        <f>(C395*$K$196)</f>
        <v>290.50613680499993</v>
      </c>
      <c r="L395" s="17">
        <f>C395*$L$196</f>
        <v>77.468303147999976</v>
      </c>
      <c r="M395" s="25">
        <f>SUM(E395:L395)</f>
        <v>59365.837450794148</v>
      </c>
      <c r="N395" s="1">
        <f t="shared" ref="N395:N402" si="114">A395</f>
        <v>0</v>
      </c>
    </row>
    <row r="396" spans="1:14" x14ac:dyDescent="0.25">
      <c r="A396" s="27">
        <v>1</v>
      </c>
      <c r="B396" s="18">
        <v>16098.97</v>
      </c>
      <c r="C396" s="18">
        <f t="shared" ref="C396:C430" si="115">B396*$C$4</f>
        <v>32840.288902999993</v>
      </c>
      <c r="D396" s="17">
        <f t="shared" si="110"/>
        <v>720</v>
      </c>
      <c r="E396" s="17">
        <f t="shared" si="111"/>
        <v>34309.016902999996</v>
      </c>
      <c r="F396" s="17">
        <f t="shared" ref="F396:F430" si="116">E396*$F$388</f>
        <v>3773.9918593299994</v>
      </c>
      <c r="G396" s="17">
        <f t="shared" ref="G396:G430" si="117">(E396+F396)/12*$G$196</f>
        <v>2919.6973384452999</v>
      </c>
      <c r="H396" s="17">
        <f t="shared" si="112"/>
        <v>727.50724422319627</v>
      </c>
      <c r="I396" s="17">
        <f t="shared" si="113"/>
        <v>1920.4213545091666</v>
      </c>
      <c r="J396" s="17">
        <f t="shared" ref="J396:J430" si="118">(E396+F396+H396+I396)*$J$196</f>
        <v>16292.374944424948</v>
      </c>
      <c r="K396" s="17">
        <f t="shared" ref="K396:K430" si="119">(C396*$K$196)</f>
        <v>295.56260012699994</v>
      </c>
      <c r="L396" s="17">
        <f t="shared" ref="L396:L430" si="120">C396*$L$196</f>
        <v>78.816693367199974</v>
      </c>
      <c r="M396" s="25">
        <f t="shared" ref="M396:M430" si="121">SUM(E396:L396)</f>
        <v>60317.388937426811</v>
      </c>
      <c r="N396" s="1">
        <f t="shared" si="114"/>
        <v>1</v>
      </c>
    </row>
    <row r="397" spans="1:14" x14ac:dyDescent="0.25">
      <c r="A397" s="27">
        <v>2</v>
      </c>
      <c r="B397" s="18">
        <v>16374.39</v>
      </c>
      <c r="C397" s="18">
        <f t="shared" si="115"/>
        <v>33402.118160999999</v>
      </c>
      <c r="D397" s="17">
        <f t="shared" si="110"/>
        <v>465.92924999999923</v>
      </c>
      <c r="E397" s="17">
        <f t="shared" si="111"/>
        <v>34352.567238074997</v>
      </c>
      <c r="F397" s="17">
        <f t="shared" si="116"/>
        <v>3778.7823961882495</v>
      </c>
      <c r="G397" s="17">
        <f t="shared" si="117"/>
        <v>2923.4034719601818</v>
      </c>
      <c r="H397" s="17">
        <f t="shared" si="112"/>
        <v>727.50724422319627</v>
      </c>
      <c r="I397" s="17">
        <f t="shared" si="113"/>
        <v>1921.7641565073125</v>
      </c>
      <c r="J397" s="17">
        <f t="shared" si="118"/>
        <v>16312.248413997502</v>
      </c>
      <c r="K397" s="17">
        <f t="shared" si="119"/>
        <v>300.61906344899995</v>
      </c>
      <c r="L397" s="17">
        <f t="shared" si="120"/>
        <v>80.165083586399987</v>
      </c>
      <c r="M397" s="25">
        <f t="shared" si="121"/>
        <v>60397.057067986832</v>
      </c>
      <c r="N397" s="1">
        <f t="shared" si="114"/>
        <v>2</v>
      </c>
    </row>
    <row r="398" spans="1:14" x14ac:dyDescent="0.25">
      <c r="A398" s="27">
        <v>3</v>
      </c>
      <c r="B398" s="18">
        <v>16649.810000000001</v>
      </c>
      <c r="C398" s="18">
        <f t="shared" si="115"/>
        <v>33963.947418999996</v>
      </c>
      <c r="D398" s="17">
        <f t="shared" si="110"/>
        <v>360</v>
      </c>
      <c r="E398" s="17">
        <f t="shared" si="111"/>
        <v>34698.311418999998</v>
      </c>
      <c r="F398" s="17">
        <f t="shared" si="116"/>
        <v>3816.8142560899996</v>
      </c>
      <c r="G398" s="17">
        <f t="shared" si="117"/>
        <v>2952.8263017569002</v>
      </c>
      <c r="H398" s="17">
        <f t="shared" si="112"/>
        <v>727.50724422319627</v>
      </c>
      <c r="I398" s="17">
        <f t="shared" si="113"/>
        <v>1932.4246020858334</v>
      </c>
      <c r="J398" s="17">
        <f t="shared" si="118"/>
        <v>16470.023008559612</v>
      </c>
      <c r="K398" s="17">
        <f t="shared" si="119"/>
        <v>305.67552677099997</v>
      </c>
      <c r="L398" s="17">
        <f t="shared" si="120"/>
        <v>81.513473805599986</v>
      </c>
      <c r="M398" s="25">
        <f t="shared" si="121"/>
        <v>60985.095832292143</v>
      </c>
      <c r="N398" s="1">
        <f t="shared" si="114"/>
        <v>3</v>
      </c>
    </row>
    <row r="399" spans="1:14" x14ac:dyDescent="0.25">
      <c r="A399" s="27">
        <v>4</v>
      </c>
      <c r="B399" s="18">
        <v>16925.23</v>
      </c>
      <c r="C399" s="18">
        <f t="shared" si="115"/>
        <v>34525.776676999994</v>
      </c>
      <c r="D399" s="17">
        <f t="shared" si="110"/>
        <v>360</v>
      </c>
      <c r="E399" s="17">
        <f t="shared" si="111"/>
        <v>35260.140676999996</v>
      </c>
      <c r="F399" s="17">
        <f t="shared" si="116"/>
        <v>3878.6154744699998</v>
      </c>
      <c r="G399" s="17">
        <f t="shared" si="117"/>
        <v>3000.6379716126994</v>
      </c>
      <c r="H399" s="17">
        <f t="shared" si="112"/>
        <v>727.50724422319627</v>
      </c>
      <c r="I399" s="17">
        <f t="shared" si="113"/>
        <v>1949.7476708741665</v>
      </c>
      <c r="J399" s="17">
        <f t="shared" si="118"/>
        <v>16726.404426626945</v>
      </c>
      <c r="K399" s="17">
        <f t="shared" si="119"/>
        <v>310.73199009299992</v>
      </c>
      <c r="L399" s="17">
        <f t="shared" si="120"/>
        <v>82.861864024799985</v>
      </c>
      <c r="M399" s="25">
        <f t="shared" si="121"/>
        <v>61936.647318924806</v>
      </c>
      <c r="N399" s="1">
        <f t="shared" si="114"/>
        <v>4</v>
      </c>
    </row>
    <row r="400" spans="1:14" x14ac:dyDescent="0.25">
      <c r="A400" s="27">
        <v>5</v>
      </c>
      <c r="B400" s="18">
        <v>17200.650000000001</v>
      </c>
      <c r="C400" s="18">
        <f t="shared" si="115"/>
        <v>35087.605935</v>
      </c>
      <c r="D400" s="17">
        <f t="shared" si="110"/>
        <v>360</v>
      </c>
      <c r="E400" s="17">
        <f t="shared" si="111"/>
        <v>35821.969935000001</v>
      </c>
      <c r="F400" s="17">
        <f t="shared" si="116"/>
        <v>3940.4166928500003</v>
      </c>
      <c r="G400" s="17">
        <f t="shared" si="117"/>
        <v>3048.4496414685</v>
      </c>
      <c r="H400" s="17">
        <f t="shared" si="112"/>
        <v>727.50724422319627</v>
      </c>
      <c r="I400" s="17">
        <f t="shared" si="113"/>
        <v>1967.0707396624998</v>
      </c>
      <c r="J400" s="17">
        <f t="shared" si="118"/>
        <v>16982.785844694281</v>
      </c>
      <c r="K400" s="17">
        <f t="shared" si="119"/>
        <v>315.78845341499999</v>
      </c>
      <c r="L400" s="17">
        <f t="shared" si="120"/>
        <v>84.210254243999998</v>
      </c>
      <c r="M400" s="25">
        <f t="shared" si="121"/>
        <v>62888.198805557469</v>
      </c>
      <c r="N400" s="1">
        <f t="shared" si="114"/>
        <v>5</v>
      </c>
    </row>
    <row r="401" spans="1:14" x14ac:dyDescent="0.25">
      <c r="A401" s="27">
        <v>6</v>
      </c>
      <c r="B401" s="18">
        <v>17476.07</v>
      </c>
      <c r="C401" s="18">
        <f t="shared" si="115"/>
        <v>35649.435192999998</v>
      </c>
      <c r="D401" s="17">
        <f t="shared" si="110"/>
        <v>360</v>
      </c>
      <c r="E401" s="17">
        <f t="shared" si="111"/>
        <v>36383.799192999999</v>
      </c>
      <c r="F401" s="17">
        <f t="shared" si="116"/>
        <v>4002.21791123</v>
      </c>
      <c r="G401" s="17">
        <f t="shared" si="117"/>
        <v>3096.2613113243001</v>
      </c>
      <c r="H401" s="17">
        <f t="shared" si="112"/>
        <v>727.50724422319627</v>
      </c>
      <c r="I401" s="17">
        <f t="shared" si="113"/>
        <v>1984.3938084508331</v>
      </c>
      <c r="J401" s="17">
        <f t="shared" si="118"/>
        <v>17239.167262761614</v>
      </c>
      <c r="K401" s="17">
        <f t="shared" si="119"/>
        <v>320.84491673699995</v>
      </c>
      <c r="L401" s="17">
        <f t="shared" si="120"/>
        <v>85.558644463199983</v>
      </c>
      <c r="M401" s="25">
        <f t="shared" si="121"/>
        <v>63839.75029219014</v>
      </c>
      <c r="N401" s="1">
        <f t="shared" si="114"/>
        <v>6</v>
      </c>
    </row>
    <row r="402" spans="1:14" x14ac:dyDescent="0.25">
      <c r="A402" s="27">
        <v>7</v>
      </c>
      <c r="B402" s="18">
        <v>17751.490000000002</v>
      </c>
      <c r="C402" s="18">
        <f t="shared" si="115"/>
        <v>36211.264451000003</v>
      </c>
      <c r="D402" s="17">
        <f t="shared" si="110"/>
        <v>360</v>
      </c>
      <c r="E402" s="17">
        <f t="shared" si="111"/>
        <v>36945.628450999997</v>
      </c>
      <c r="F402" s="17">
        <f t="shared" si="116"/>
        <v>4064.0191296099997</v>
      </c>
      <c r="G402" s="17">
        <f t="shared" si="117"/>
        <v>3144.0729811801002</v>
      </c>
      <c r="H402" s="17">
        <f t="shared" si="112"/>
        <v>727.50724422319627</v>
      </c>
      <c r="I402" s="17">
        <f t="shared" si="113"/>
        <v>2001.7168772391665</v>
      </c>
      <c r="J402" s="17">
        <f t="shared" si="118"/>
        <v>17495.548680828946</v>
      </c>
      <c r="K402" s="17">
        <f t="shared" si="119"/>
        <v>325.90138005900002</v>
      </c>
      <c r="L402" s="17">
        <f t="shared" si="120"/>
        <v>86.907034682399996</v>
      </c>
      <c r="M402" s="25">
        <f t="shared" si="121"/>
        <v>64791.30177882281</v>
      </c>
      <c r="N402" s="1">
        <f t="shared" si="114"/>
        <v>7</v>
      </c>
    </row>
    <row r="403" spans="1:14" x14ac:dyDescent="0.25">
      <c r="A403" s="28">
        <v>8</v>
      </c>
      <c r="B403" s="18">
        <v>18026.91</v>
      </c>
      <c r="C403" s="18">
        <f t="shared" si="115"/>
        <v>36773.093708999993</v>
      </c>
      <c r="D403" s="17">
        <f t="shared" si="110"/>
        <v>360</v>
      </c>
      <c r="E403" s="17">
        <f t="shared" si="111"/>
        <v>37507.457708999995</v>
      </c>
      <c r="F403" s="17">
        <f t="shared" si="116"/>
        <v>4125.8203479899994</v>
      </c>
      <c r="G403" s="17">
        <f t="shared" si="117"/>
        <v>3191.8846510358994</v>
      </c>
      <c r="H403" s="17">
        <f t="shared" si="112"/>
        <v>727.50724422319627</v>
      </c>
      <c r="I403" s="17">
        <f t="shared" si="113"/>
        <v>2019.0399460274998</v>
      </c>
      <c r="J403" s="17">
        <f t="shared" si="118"/>
        <v>17751.930098896275</v>
      </c>
      <c r="K403" s="17">
        <f t="shared" si="119"/>
        <v>330.95784338099992</v>
      </c>
      <c r="L403" s="17">
        <f t="shared" si="120"/>
        <v>88.25542490159998</v>
      </c>
      <c r="M403" s="25">
        <f t="shared" si="121"/>
        <v>65742.853265455458</v>
      </c>
      <c r="N403" s="1">
        <v>8</v>
      </c>
    </row>
    <row r="404" spans="1:14" x14ac:dyDescent="0.25">
      <c r="A404" s="106">
        <v>9</v>
      </c>
      <c r="B404" s="19">
        <v>18302.330000000002</v>
      </c>
      <c r="C404" s="18">
        <f t="shared" si="115"/>
        <v>37334.922966999999</v>
      </c>
      <c r="D404" s="17">
        <f t="shared" si="110"/>
        <v>360</v>
      </c>
      <c r="E404" s="17">
        <f t="shared" si="111"/>
        <v>38069.286967</v>
      </c>
      <c r="F404" s="17">
        <f t="shared" si="116"/>
        <v>4187.6215663700004</v>
      </c>
      <c r="G404" s="17">
        <f t="shared" si="117"/>
        <v>3239.6963208917</v>
      </c>
      <c r="H404" s="17">
        <f t="shared" si="112"/>
        <v>727.50724422319627</v>
      </c>
      <c r="I404" s="17">
        <f t="shared" si="113"/>
        <v>2036.3630148158336</v>
      </c>
      <c r="J404" s="17">
        <f t="shared" si="118"/>
        <v>18008.311516963611</v>
      </c>
      <c r="K404" s="17">
        <f t="shared" si="119"/>
        <v>336.01430670299999</v>
      </c>
      <c r="L404" s="17">
        <f t="shared" si="120"/>
        <v>89.603815120799993</v>
      </c>
      <c r="M404" s="25">
        <f t="shared" si="121"/>
        <v>66694.404752088143</v>
      </c>
      <c r="N404" s="1">
        <f t="shared" ref="N404:N410" si="122">A404</f>
        <v>9</v>
      </c>
    </row>
    <row r="405" spans="1:14" x14ac:dyDescent="0.25">
      <c r="A405" s="28">
        <v>10</v>
      </c>
      <c r="B405" s="18">
        <v>18502.63</v>
      </c>
      <c r="C405" s="18">
        <f t="shared" si="115"/>
        <v>37743.514937</v>
      </c>
      <c r="D405" s="17">
        <f t="shared" si="110"/>
        <v>199.58724999999686</v>
      </c>
      <c r="E405" s="17">
        <f t="shared" si="111"/>
        <v>38150.65296827499</v>
      </c>
      <c r="F405" s="17">
        <f t="shared" si="116"/>
        <v>4196.5718265102487</v>
      </c>
      <c r="G405" s="17">
        <f t="shared" si="117"/>
        <v>3246.6205676002019</v>
      </c>
      <c r="H405" s="17">
        <f t="shared" si="112"/>
        <v>727.50724422319627</v>
      </c>
      <c r="I405" s="17">
        <f t="shared" si="113"/>
        <v>2038.8717998551456</v>
      </c>
      <c r="J405" s="17">
        <f t="shared" si="118"/>
        <v>18045.441535545433</v>
      </c>
      <c r="K405" s="17">
        <f t="shared" si="119"/>
        <v>339.69163443299999</v>
      </c>
      <c r="L405" s="17">
        <f t="shared" si="120"/>
        <v>90.584435848799998</v>
      </c>
      <c r="M405" s="25">
        <f t="shared" si="121"/>
        <v>66835.942012291009</v>
      </c>
      <c r="N405" s="1">
        <f t="shared" si="122"/>
        <v>10</v>
      </c>
    </row>
    <row r="406" spans="1:14" x14ac:dyDescent="0.25">
      <c r="A406" s="27">
        <v>11</v>
      </c>
      <c r="B406" s="18">
        <v>18702.93</v>
      </c>
      <c r="C406" s="18">
        <f t="shared" si="115"/>
        <v>38152.106906999994</v>
      </c>
      <c r="D406" s="17">
        <f t="shared" si="110"/>
        <v>14.309750000000349</v>
      </c>
      <c r="E406" s="17">
        <f t="shared" si="111"/>
        <v>38181.297366024999</v>
      </c>
      <c r="F406" s="17">
        <f t="shared" si="116"/>
        <v>4199.9427102627496</v>
      </c>
      <c r="G406" s="17">
        <f t="shared" si="117"/>
        <v>3249.2284058487276</v>
      </c>
      <c r="H406" s="17">
        <f t="shared" si="112"/>
        <v>727.50724422319627</v>
      </c>
      <c r="I406" s="17">
        <f t="shared" si="113"/>
        <v>2039.8166687857708</v>
      </c>
      <c r="J406" s="17">
        <f t="shared" si="118"/>
        <v>18059.425595718691</v>
      </c>
      <c r="K406" s="17">
        <f t="shared" si="119"/>
        <v>343.36896216299994</v>
      </c>
      <c r="L406" s="17">
        <f t="shared" si="120"/>
        <v>91.565056576799975</v>
      </c>
      <c r="M406" s="25">
        <f t="shared" si="121"/>
        <v>66892.152009603946</v>
      </c>
      <c r="N406" s="1">
        <f t="shared" si="122"/>
        <v>11</v>
      </c>
    </row>
    <row r="407" spans="1:14" x14ac:dyDescent="0.25">
      <c r="A407" s="27">
        <v>12</v>
      </c>
      <c r="B407" s="18">
        <v>19454.060000000001</v>
      </c>
      <c r="C407" s="18">
        <f t="shared" si="115"/>
        <v>39684.336993999998</v>
      </c>
      <c r="D407" s="17">
        <f t="shared" si="110"/>
        <v>0</v>
      </c>
      <c r="E407" s="17">
        <f t="shared" si="111"/>
        <v>39684.336993999998</v>
      </c>
      <c r="F407" s="17">
        <f t="shared" si="116"/>
        <v>4365.2770693399998</v>
      </c>
      <c r="G407" s="17">
        <f t="shared" si="117"/>
        <v>3377.1370781894002</v>
      </c>
      <c r="H407" s="17">
        <f t="shared" si="112"/>
        <v>727.50724422319627</v>
      </c>
      <c r="I407" s="17">
        <f t="shared" si="113"/>
        <v>2086.1603906483333</v>
      </c>
      <c r="J407" s="17">
        <f t="shared" si="118"/>
        <v>18745.312679284612</v>
      </c>
      <c r="K407" s="17">
        <f t="shared" si="119"/>
        <v>357.15903294599997</v>
      </c>
      <c r="L407" s="17">
        <f t="shared" si="120"/>
        <v>95.242408785599991</v>
      </c>
      <c r="M407" s="25">
        <f t="shared" si="121"/>
        <v>69438.132897417148</v>
      </c>
      <c r="N407" s="1">
        <f t="shared" si="122"/>
        <v>12</v>
      </c>
    </row>
    <row r="408" spans="1:14" x14ac:dyDescent="0.25">
      <c r="A408" s="27">
        <v>13</v>
      </c>
      <c r="B408" s="18">
        <v>19591.77</v>
      </c>
      <c r="C408" s="18">
        <f t="shared" si="115"/>
        <v>39965.251622999996</v>
      </c>
      <c r="D408" s="17">
        <f t="shared" si="110"/>
        <v>0</v>
      </c>
      <c r="E408" s="17">
        <f t="shared" si="111"/>
        <v>39965.251622999996</v>
      </c>
      <c r="F408" s="17">
        <f t="shared" si="116"/>
        <v>4396.1776785299999</v>
      </c>
      <c r="G408" s="17">
        <f t="shared" si="117"/>
        <v>3401.0429131173</v>
      </c>
      <c r="H408" s="17">
        <f t="shared" si="112"/>
        <v>727.50724422319627</v>
      </c>
      <c r="I408" s="17">
        <f t="shared" si="113"/>
        <v>2094.8219250425</v>
      </c>
      <c r="J408" s="17">
        <f t="shared" si="118"/>
        <v>18873.50338831828</v>
      </c>
      <c r="K408" s="17">
        <f t="shared" si="119"/>
        <v>359.68726460699992</v>
      </c>
      <c r="L408" s="17">
        <f t="shared" si="120"/>
        <v>95.916603895199984</v>
      </c>
      <c r="M408" s="25">
        <f t="shared" si="121"/>
        <v>69913.908640733469</v>
      </c>
      <c r="N408" s="1">
        <f t="shared" si="122"/>
        <v>13</v>
      </c>
    </row>
    <row r="409" spans="1:14" x14ac:dyDescent="0.25">
      <c r="A409" s="27">
        <v>14</v>
      </c>
      <c r="B409" s="18">
        <v>19729.48</v>
      </c>
      <c r="C409" s="18">
        <f t="shared" si="115"/>
        <v>40246.166251999995</v>
      </c>
      <c r="D409" s="17">
        <f t="shared" si="110"/>
        <v>0</v>
      </c>
      <c r="E409" s="17">
        <f t="shared" si="111"/>
        <v>40246.166251999995</v>
      </c>
      <c r="F409" s="17">
        <f t="shared" si="116"/>
        <v>4427.0782877199999</v>
      </c>
      <c r="G409" s="17">
        <f t="shared" si="117"/>
        <v>3424.9487480451994</v>
      </c>
      <c r="H409" s="17">
        <f t="shared" si="112"/>
        <v>727.50724422319627</v>
      </c>
      <c r="I409" s="17">
        <f t="shared" si="113"/>
        <v>2103.4834594366666</v>
      </c>
      <c r="J409" s="17">
        <f t="shared" si="118"/>
        <v>19001.694097351945</v>
      </c>
      <c r="K409" s="17">
        <f t="shared" si="119"/>
        <v>362.21549626799992</v>
      </c>
      <c r="L409" s="17">
        <f t="shared" si="120"/>
        <v>96.590799004799976</v>
      </c>
      <c r="M409" s="25">
        <f t="shared" si="121"/>
        <v>70389.684384049819</v>
      </c>
      <c r="N409" s="1">
        <f t="shared" si="122"/>
        <v>14</v>
      </c>
    </row>
    <row r="410" spans="1:14" x14ac:dyDescent="0.25">
      <c r="A410" s="27">
        <v>15</v>
      </c>
      <c r="B410" s="18">
        <v>19867.189999999999</v>
      </c>
      <c r="C410" s="18">
        <f t="shared" si="115"/>
        <v>40527.080880999994</v>
      </c>
      <c r="D410" s="17">
        <f t="shared" si="110"/>
        <v>0</v>
      </c>
      <c r="E410" s="17">
        <f t="shared" si="111"/>
        <v>40527.080880999994</v>
      </c>
      <c r="F410" s="17">
        <f t="shared" si="116"/>
        <v>4457.9788969099991</v>
      </c>
      <c r="G410" s="17">
        <f t="shared" si="117"/>
        <v>3448.8545829730992</v>
      </c>
      <c r="H410" s="17">
        <f t="shared" si="112"/>
        <v>727.50724422319627</v>
      </c>
      <c r="I410" s="17">
        <f t="shared" si="113"/>
        <v>2112.1449938308333</v>
      </c>
      <c r="J410" s="17">
        <f t="shared" si="118"/>
        <v>19129.884806385609</v>
      </c>
      <c r="K410" s="17">
        <f t="shared" si="119"/>
        <v>364.74372792899993</v>
      </c>
      <c r="L410" s="17">
        <f t="shared" si="120"/>
        <v>97.264994114399983</v>
      </c>
      <c r="M410" s="25">
        <f t="shared" si="121"/>
        <v>70865.460127366139</v>
      </c>
      <c r="N410" s="1">
        <f t="shared" si="122"/>
        <v>15</v>
      </c>
    </row>
    <row r="411" spans="1:14" x14ac:dyDescent="0.25">
      <c r="A411" s="28">
        <v>16</v>
      </c>
      <c r="B411" s="18">
        <v>20004.900000000001</v>
      </c>
      <c r="C411" s="18">
        <f t="shared" si="115"/>
        <v>40807.995510000001</v>
      </c>
      <c r="D411" s="17">
        <f t="shared" si="110"/>
        <v>0</v>
      </c>
      <c r="E411" s="17">
        <f t="shared" si="111"/>
        <v>40807.995510000001</v>
      </c>
      <c r="F411" s="17">
        <f t="shared" si="116"/>
        <v>4488.8795061000001</v>
      </c>
      <c r="G411" s="17">
        <f t="shared" si="117"/>
        <v>3472.760417901</v>
      </c>
      <c r="H411" s="17">
        <f t="shared" si="112"/>
        <v>727.50724422319627</v>
      </c>
      <c r="I411" s="17">
        <f t="shared" si="113"/>
        <v>2120.806528225</v>
      </c>
      <c r="J411" s="17">
        <f t="shared" si="118"/>
        <v>19258.075515419281</v>
      </c>
      <c r="K411" s="17">
        <f t="shared" si="119"/>
        <v>367.27195958999999</v>
      </c>
      <c r="L411" s="17">
        <f t="shared" si="120"/>
        <v>97.939189223999989</v>
      </c>
      <c r="M411" s="25">
        <f t="shared" si="121"/>
        <v>71341.235870682474</v>
      </c>
      <c r="N411" s="1">
        <v>16</v>
      </c>
    </row>
    <row r="412" spans="1:14" x14ac:dyDescent="0.25">
      <c r="A412" s="106">
        <v>17</v>
      </c>
      <c r="B412" s="107">
        <v>20142.61</v>
      </c>
      <c r="C412" s="18">
        <f t="shared" si="115"/>
        <v>41088.910139</v>
      </c>
      <c r="D412" s="17">
        <f t="shared" si="110"/>
        <v>0</v>
      </c>
      <c r="E412" s="17">
        <f t="shared" si="111"/>
        <v>41088.910139</v>
      </c>
      <c r="F412" s="17">
        <f t="shared" si="116"/>
        <v>4519.7801152900001</v>
      </c>
      <c r="G412" s="17">
        <f t="shared" si="117"/>
        <v>3496.6662528289003</v>
      </c>
      <c r="H412" s="17">
        <f t="shared" si="112"/>
        <v>727.50724422319627</v>
      </c>
      <c r="I412" s="17">
        <f t="shared" si="113"/>
        <v>2129.4680626191666</v>
      </c>
      <c r="J412" s="17">
        <f t="shared" si="118"/>
        <v>19386.266224452946</v>
      </c>
      <c r="K412" s="17">
        <f t="shared" si="119"/>
        <v>369.80019125099994</v>
      </c>
      <c r="L412" s="17">
        <f t="shared" si="120"/>
        <v>98.613384333599996</v>
      </c>
      <c r="M412" s="25">
        <f t="shared" si="121"/>
        <v>71817.011613998809</v>
      </c>
      <c r="N412" s="1">
        <f t="shared" ref="N412:N430" si="123">A412</f>
        <v>17</v>
      </c>
    </row>
    <row r="413" spans="1:14" x14ac:dyDescent="0.25">
      <c r="A413" s="27">
        <v>18</v>
      </c>
      <c r="B413" s="18">
        <v>20280.32</v>
      </c>
      <c r="C413" s="18">
        <f t="shared" si="115"/>
        <v>41369.824767999999</v>
      </c>
      <c r="D413" s="17">
        <f t="shared" si="110"/>
        <v>0</v>
      </c>
      <c r="E413" s="17">
        <f t="shared" si="111"/>
        <v>41369.824767999999</v>
      </c>
      <c r="F413" s="17">
        <f t="shared" si="116"/>
        <v>4550.6807244800002</v>
      </c>
      <c r="G413" s="17">
        <f t="shared" si="117"/>
        <v>3520.5720877568001</v>
      </c>
      <c r="H413" s="17">
        <f t="shared" si="112"/>
        <v>727.50724422319627</v>
      </c>
      <c r="I413" s="17">
        <f t="shared" si="113"/>
        <v>2138.1295970133333</v>
      </c>
      <c r="J413" s="17">
        <f t="shared" si="118"/>
        <v>19514.456933486614</v>
      </c>
      <c r="K413" s="17">
        <f t="shared" si="119"/>
        <v>372.32842291199995</v>
      </c>
      <c r="L413" s="17">
        <f t="shared" si="120"/>
        <v>99.287579443199988</v>
      </c>
      <c r="M413" s="25">
        <f t="shared" si="121"/>
        <v>72292.787357315159</v>
      </c>
      <c r="N413" s="1">
        <f t="shared" si="123"/>
        <v>18</v>
      </c>
    </row>
    <row r="414" spans="1:14" x14ac:dyDescent="0.25">
      <c r="A414" s="27">
        <v>19</v>
      </c>
      <c r="B414" s="18">
        <v>20418.03</v>
      </c>
      <c r="C414" s="18">
        <f t="shared" si="115"/>
        <v>41650.739396999998</v>
      </c>
      <c r="D414" s="17">
        <f t="shared" si="110"/>
        <v>0</v>
      </c>
      <c r="E414" s="17">
        <f t="shared" si="111"/>
        <v>41650.739396999998</v>
      </c>
      <c r="F414" s="17">
        <f t="shared" si="116"/>
        <v>4581.5813336699994</v>
      </c>
      <c r="G414" s="17">
        <f t="shared" si="117"/>
        <v>3544.4779226847004</v>
      </c>
      <c r="H414" s="17">
        <f t="shared" si="112"/>
        <v>727.50724422319627</v>
      </c>
      <c r="I414" s="17">
        <f t="shared" si="113"/>
        <v>2146.7911314075</v>
      </c>
      <c r="J414" s="17">
        <f t="shared" si="118"/>
        <v>19642.647642520282</v>
      </c>
      <c r="K414" s="17">
        <f t="shared" si="119"/>
        <v>374.85665457299996</v>
      </c>
      <c r="L414" s="17">
        <f t="shared" si="120"/>
        <v>99.96177455279998</v>
      </c>
      <c r="M414" s="25">
        <f t="shared" si="121"/>
        <v>72768.56310063148</v>
      </c>
      <c r="N414" s="1">
        <f t="shared" si="123"/>
        <v>19</v>
      </c>
    </row>
    <row r="415" spans="1:14" x14ac:dyDescent="0.25">
      <c r="A415" s="27">
        <v>20</v>
      </c>
      <c r="B415" s="18">
        <v>20555.740000000002</v>
      </c>
      <c r="C415" s="18">
        <f t="shared" si="115"/>
        <v>41931.654025999997</v>
      </c>
      <c r="D415" s="17">
        <f t="shared" si="110"/>
        <v>0</v>
      </c>
      <c r="E415" s="17">
        <f t="shared" si="111"/>
        <v>41931.654025999997</v>
      </c>
      <c r="F415" s="17">
        <f t="shared" si="116"/>
        <v>4612.4819428599994</v>
      </c>
      <c r="G415" s="17">
        <f t="shared" si="117"/>
        <v>3568.3837576126002</v>
      </c>
      <c r="H415" s="17">
        <f t="shared" si="112"/>
        <v>727.50724422319627</v>
      </c>
      <c r="I415" s="17">
        <f t="shared" si="113"/>
        <v>2155.4526658016666</v>
      </c>
      <c r="J415" s="17">
        <f t="shared" si="118"/>
        <v>19770.838351553946</v>
      </c>
      <c r="K415" s="17">
        <f t="shared" si="119"/>
        <v>377.38488623399996</v>
      </c>
      <c r="L415" s="17">
        <f t="shared" si="120"/>
        <v>100.63596966239999</v>
      </c>
      <c r="M415" s="25">
        <f t="shared" si="121"/>
        <v>73244.338843947815</v>
      </c>
      <c r="N415" s="1">
        <f t="shared" si="123"/>
        <v>20</v>
      </c>
    </row>
    <row r="416" spans="1:14" x14ac:dyDescent="0.25">
      <c r="A416" s="27">
        <v>21</v>
      </c>
      <c r="B416" s="18">
        <v>20818.63</v>
      </c>
      <c r="C416" s="18">
        <f t="shared" si="115"/>
        <v>42467.923337</v>
      </c>
      <c r="D416" s="17">
        <f t="shared" si="110"/>
        <v>0</v>
      </c>
      <c r="E416" s="17">
        <f t="shared" si="111"/>
        <v>42467.923337</v>
      </c>
      <c r="F416" s="17">
        <f t="shared" si="116"/>
        <v>4671.4715670699998</v>
      </c>
      <c r="G416" s="17">
        <f t="shared" si="117"/>
        <v>3614.0202759787003</v>
      </c>
      <c r="H416" s="17">
        <f t="shared" si="112"/>
        <v>727.50724422319627</v>
      </c>
      <c r="I416" s="17">
        <f t="shared" si="113"/>
        <v>2171.9876362241666</v>
      </c>
      <c r="J416" s="17">
        <f t="shared" si="118"/>
        <v>20015.555913806948</v>
      </c>
      <c r="K416" s="17">
        <f t="shared" si="119"/>
        <v>382.21131003299996</v>
      </c>
      <c r="L416" s="17">
        <f t="shared" si="120"/>
        <v>101.92301600879999</v>
      </c>
      <c r="M416" s="25">
        <f t="shared" si="121"/>
        <v>74152.600300344828</v>
      </c>
      <c r="N416" s="1">
        <f t="shared" si="123"/>
        <v>21</v>
      </c>
    </row>
    <row r="417" spans="1:14" x14ac:dyDescent="0.25">
      <c r="A417" s="27">
        <v>22</v>
      </c>
      <c r="B417" s="18">
        <v>21081.52</v>
      </c>
      <c r="C417" s="18">
        <f t="shared" si="115"/>
        <v>43004.192647999997</v>
      </c>
      <c r="D417" s="17">
        <f t="shared" si="110"/>
        <v>0</v>
      </c>
      <c r="E417" s="17">
        <f t="shared" si="111"/>
        <v>43004.192647999997</v>
      </c>
      <c r="F417" s="17">
        <f t="shared" si="116"/>
        <v>4730.4611912800001</v>
      </c>
      <c r="G417" s="17">
        <f t="shared" si="117"/>
        <v>3659.6567943448003</v>
      </c>
      <c r="H417" s="17">
        <f t="shared" si="112"/>
        <v>727.50724422319627</v>
      </c>
      <c r="I417" s="17">
        <f t="shared" si="113"/>
        <v>2188.5226066466666</v>
      </c>
      <c r="J417" s="17">
        <f t="shared" si="118"/>
        <v>20260.273476059945</v>
      </c>
      <c r="K417" s="17">
        <f t="shared" si="119"/>
        <v>387.03773383199996</v>
      </c>
      <c r="L417" s="17">
        <f t="shared" si="120"/>
        <v>103.21006235519998</v>
      </c>
      <c r="M417" s="25">
        <f t="shared" si="121"/>
        <v>75060.861756741797</v>
      </c>
      <c r="N417" s="1">
        <f t="shared" si="123"/>
        <v>22</v>
      </c>
    </row>
    <row r="418" spans="1:14" x14ac:dyDescent="0.25">
      <c r="A418" s="27">
        <v>23</v>
      </c>
      <c r="B418" s="18">
        <v>21344.41</v>
      </c>
      <c r="C418" s="18">
        <f t="shared" si="115"/>
        <v>43540.461958999993</v>
      </c>
      <c r="D418" s="17">
        <f t="shared" si="110"/>
        <v>0</v>
      </c>
      <c r="E418" s="17">
        <f t="shared" si="111"/>
        <v>43540.461958999993</v>
      </c>
      <c r="F418" s="17">
        <f t="shared" si="116"/>
        <v>4789.4508154899995</v>
      </c>
      <c r="G418" s="17">
        <f t="shared" si="117"/>
        <v>3705.2933127108995</v>
      </c>
      <c r="H418" s="17">
        <f t="shared" si="112"/>
        <v>727.50724422319627</v>
      </c>
      <c r="I418" s="17">
        <f t="shared" si="113"/>
        <v>2205.0575770691667</v>
      </c>
      <c r="J418" s="17">
        <f t="shared" si="118"/>
        <v>20504.991038312943</v>
      </c>
      <c r="K418" s="17">
        <f t="shared" si="119"/>
        <v>391.8641576309999</v>
      </c>
      <c r="L418" s="17">
        <f t="shared" si="120"/>
        <v>104.49710870159997</v>
      </c>
      <c r="M418" s="25">
        <f t="shared" si="121"/>
        <v>75969.123213138795</v>
      </c>
      <c r="N418" s="1">
        <f t="shared" si="123"/>
        <v>23</v>
      </c>
    </row>
    <row r="419" spans="1:14" x14ac:dyDescent="0.25">
      <c r="A419" s="27">
        <v>24</v>
      </c>
      <c r="B419" s="18">
        <v>21594.79</v>
      </c>
      <c r="C419" s="18">
        <f t="shared" si="115"/>
        <v>44051.212120999997</v>
      </c>
      <c r="D419" s="17">
        <f t="shared" si="110"/>
        <v>0</v>
      </c>
      <c r="E419" s="17">
        <f t="shared" si="111"/>
        <v>44051.212120999997</v>
      </c>
      <c r="F419" s="17">
        <f t="shared" si="116"/>
        <v>4845.6333333100001</v>
      </c>
      <c r="G419" s="17">
        <f t="shared" si="117"/>
        <v>3748.7581514970998</v>
      </c>
      <c r="H419" s="17">
        <f t="shared" si="112"/>
        <v>727.50724422319627</v>
      </c>
      <c r="I419" s="17">
        <f t="shared" si="113"/>
        <v>2220.8057070641667</v>
      </c>
      <c r="J419" s="17">
        <f t="shared" si="118"/>
        <v>20738.063362238943</v>
      </c>
      <c r="K419" s="17">
        <f t="shared" si="119"/>
        <v>396.46090908899993</v>
      </c>
      <c r="L419" s="17">
        <f t="shared" si="120"/>
        <v>105.72290909039998</v>
      </c>
      <c r="M419" s="25">
        <f t="shared" si="121"/>
        <v>76834.163737512805</v>
      </c>
      <c r="N419" s="1">
        <f t="shared" si="123"/>
        <v>24</v>
      </c>
    </row>
    <row r="420" spans="1:14" x14ac:dyDescent="0.25">
      <c r="A420" s="123">
        <v>25</v>
      </c>
      <c r="B420" s="18">
        <v>21845.17</v>
      </c>
      <c r="C420" s="18">
        <f t="shared" si="115"/>
        <v>44561.962282999993</v>
      </c>
      <c r="D420" s="17">
        <f t="shared" si="110"/>
        <v>0</v>
      </c>
      <c r="E420" s="17">
        <f t="shared" si="111"/>
        <v>44561.962282999993</v>
      </c>
      <c r="F420" s="17">
        <f t="shared" si="116"/>
        <v>4901.8158511299989</v>
      </c>
      <c r="G420" s="17">
        <f t="shared" si="117"/>
        <v>3792.2229902833001</v>
      </c>
      <c r="H420" s="17">
        <f t="shared" si="112"/>
        <v>727.50724422319627</v>
      </c>
      <c r="I420" s="17">
        <f t="shared" si="113"/>
        <v>2236.5538370591667</v>
      </c>
      <c r="J420" s="17">
        <f t="shared" si="118"/>
        <v>20971.135686164944</v>
      </c>
      <c r="K420" s="17">
        <f t="shared" si="119"/>
        <v>401.0576605469999</v>
      </c>
      <c r="L420" s="17">
        <f t="shared" si="120"/>
        <v>106.94870947919998</v>
      </c>
      <c r="M420" s="25">
        <f t="shared" si="121"/>
        <v>77699.2042618868</v>
      </c>
      <c r="N420" s="1">
        <f t="shared" si="123"/>
        <v>25</v>
      </c>
    </row>
    <row r="421" spans="1:14" x14ac:dyDescent="0.25">
      <c r="A421" s="26">
        <v>26</v>
      </c>
      <c r="B421" s="18">
        <v>21845.17</v>
      </c>
      <c r="C421" s="18">
        <f t="shared" si="115"/>
        <v>44561.962282999993</v>
      </c>
      <c r="D421" s="17">
        <f t="shared" si="110"/>
        <v>0</v>
      </c>
      <c r="E421" s="17">
        <f t="shared" si="111"/>
        <v>44561.962282999993</v>
      </c>
      <c r="F421" s="17">
        <f t="shared" si="116"/>
        <v>4901.8158511299989</v>
      </c>
      <c r="G421" s="17">
        <f t="shared" si="117"/>
        <v>3792.2229902833001</v>
      </c>
      <c r="H421" s="17">
        <f t="shared" si="112"/>
        <v>727.50724422319627</v>
      </c>
      <c r="I421" s="17">
        <f t="shared" si="113"/>
        <v>2236.5538370591667</v>
      </c>
      <c r="J421" s="17">
        <f t="shared" si="118"/>
        <v>20971.135686164944</v>
      </c>
      <c r="K421" s="17">
        <f t="shared" si="119"/>
        <v>401.0576605469999</v>
      </c>
      <c r="L421" s="17">
        <f t="shared" si="120"/>
        <v>106.94870947919998</v>
      </c>
      <c r="M421" s="25">
        <f t="shared" si="121"/>
        <v>77699.2042618868</v>
      </c>
      <c r="N421" s="1">
        <f t="shared" si="123"/>
        <v>26</v>
      </c>
    </row>
    <row r="422" spans="1:14" x14ac:dyDescent="0.25">
      <c r="A422" s="27">
        <v>27</v>
      </c>
      <c r="B422" s="18">
        <v>21845.17</v>
      </c>
      <c r="C422" s="18">
        <f t="shared" si="115"/>
        <v>44561.962282999993</v>
      </c>
      <c r="D422" s="17">
        <f t="shared" si="110"/>
        <v>0</v>
      </c>
      <c r="E422" s="17">
        <f t="shared" si="111"/>
        <v>44561.962282999993</v>
      </c>
      <c r="F422" s="17">
        <f t="shared" si="116"/>
        <v>4901.8158511299989</v>
      </c>
      <c r="G422" s="17">
        <f t="shared" si="117"/>
        <v>3792.2229902833001</v>
      </c>
      <c r="H422" s="17">
        <f t="shared" si="112"/>
        <v>727.50724422319627</v>
      </c>
      <c r="I422" s="17">
        <f t="shared" si="113"/>
        <v>2236.5538370591667</v>
      </c>
      <c r="J422" s="17">
        <f t="shared" si="118"/>
        <v>20971.135686164944</v>
      </c>
      <c r="K422" s="17">
        <f t="shared" si="119"/>
        <v>401.0576605469999</v>
      </c>
      <c r="L422" s="17">
        <f t="shared" si="120"/>
        <v>106.94870947919998</v>
      </c>
      <c r="M422" s="25">
        <f t="shared" si="121"/>
        <v>77699.2042618868</v>
      </c>
      <c r="N422" s="1">
        <f t="shared" si="123"/>
        <v>27</v>
      </c>
    </row>
    <row r="423" spans="1:14" x14ac:dyDescent="0.25">
      <c r="A423" s="26">
        <v>28</v>
      </c>
      <c r="B423" s="18">
        <v>21845.17</v>
      </c>
      <c r="C423" s="18">
        <f t="shared" si="115"/>
        <v>44561.962282999993</v>
      </c>
      <c r="D423" s="17">
        <f t="shared" si="110"/>
        <v>0</v>
      </c>
      <c r="E423" s="17">
        <f t="shared" si="111"/>
        <v>44561.962282999993</v>
      </c>
      <c r="F423" s="17">
        <f t="shared" si="116"/>
        <v>4901.8158511299989</v>
      </c>
      <c r="G423" s="17">
        <f t="shared" si="117"/>
        <v>3792.2229902833001</v>
      </c>
      <c r="H423" s="17">
        <f t="shared" si="112"/>
        <v>727.50724422319627</v>
      </c>
      <c r="I423" s="17">
        <f t="shared" si="113"/>
        <v>2236.5538370591667</v>
      </c>
      <c r="J423" s="17">
        <f t="shared" si="118"/>
        <v>20971.135686164944</v>
      </c>
      <c r="K423" s="17">
        <f t="shared" si="119"/>
        <v>401.0576605469999</v>
      </c>
      <c r="L423" s="17">
        <f t="shared" si="120"/>
        <v>106.94870947919998</v>
      </c>
      <c r="M423" s="25">
        <f t="shared" si="121"/>
        <v>77699.2042618868</v>
      </c>
      <c r="N423" s="1">
        <f t="shared" si="123"/>
        <v>28</v>
      </c>
    </row>
    <row r="424" spans="1:14" x14ac:dyDescent="0.25">
      <c r="A424" s="27">
        <v>29</v>
      </c>
      <c r="B424" s="18">
        <v>21845.17</v>
      </c>
      <c r="C424" s="18">
        <f t="shared" si="115"/>
        <v>44561.962282999993</v>
      </c>
      <c r="D424" s="17">
        <f t="shared" si="110"/>
        <v>0</v>
      </c>
      <c r="E424" s="17">
        <f t="shared" si="111"/>
        <v>44561.962282999993</v>
      </c>
      <c r="F424" s="17">
        <f t="shared" si="116"/>
        <v>4901.8158511299989</v>
      </c>
      <c r="G424" s="17">
        <f t="shared" si="117"/>
        <v>3792.2229902833001</v>
      </c>
      <c r="H424" s="17">
        <f t="shared" si="112"/>
        <v>727.50724422319627</v>
      </c>
      <c r="I424" s="17">
        <f t="shared" si="113"/>
        <v>2236.5538370591667</v>
      </c>
      <c r="J424" s="17">
        <f t="shared" si="118"/>
        <v>20971.135686164944</v>
      </c>
      <c r="K424" s="17">
        <f t="shared" si="119"/>
        <v>401.0576605469999</v>
      </c>
      <c r="L424" s="17">
        <f t="shared" si="120"/>
        <v>106.94870947919998</v>
      </c>
      <c r="M424" s="25">
        <f t="shared" si="121"/>
        <v>77699.2042618868</v>
      </c>
      <c r="N424" s="1">
        <f t="shared" si="123"/>
        <v>29</v>
      </c>
    </row>
    <row r="425" spans="1:14" x14ac:dyDescent="0.25">
      <c r="A425" s="26">
        <v>30</v>
      </c>
      <c r="B425" s="18">
        <v>21845.17</v>
      </c>
      <c r="C425" s="18">
        <f t="shared" si="115"/>
        <v>44561.962282999993</v>
      </c>
      <c r="D425" s="17">
        <f t="shared" si="110"/>
        <v>0</v>
      </c>
      <c r="E425" s="17">
        <f t="shared" si="111"/>
        <v>44561.962282999993</v>
      </c>
      <c r="F425" s="17">
        <f t="shared" si="116"/>
        <v>4901.8158511299989</v>
      </c>
      <c r="G425" s="17">
        <f t="shared" si="117"/>
        <v>3792.2229902833001</v>
      </c>
      <c r="H425" s="17">
        <f t="shared" si="112"/>
        <v>727.50724422319627</v>
      </c>
      <c r="I425" s="17">
        <f t="shared" si="113"/>
        <v>2236.5538370591667</v>
      </c>
      <c r="J425" s="17">
        <f t="shared" si="118"/>
        <v>20971.135686164944</v>
      </c>
      <c r="K425" s="17">
        <f t="shared" si="119"/>
        <v>401.0576605469999</v>
      </c>
      <c r="L425" s="17">
        <f t="shared" si="120"/>
        <v>106.94870947919998</v>
      </c>
      <c r="M425" s="25">
        <f t="shared" si="121"/>
        <v>77699.2042618868</v>
      </c>
      <c r="N425" s="1">
        <f t="shared" si="123"/>
        <v>30</v>
      </c>
    </row>
    <row r="426" spans="1:14" x14ac:dyDescent="0.25">
      <c r="A426" s="27">
        <v>31</v>
      </c>
      <c r="B426" s="18">
        <v>21845.17</v>
      </c>
      <c r="C426" s="18">
        <f t="shared" si="115"/>
        <v>44561.962282999993</v>
      </c>
      <c r="D426" s="17">
        <f t="shared" si="110"/>
        <v>0</v>
      </c>
      <c r="E426" s="17">
        <f t="shared" si="111"/>
        <v>44561.962282999993</v>
      </c>
      <c r="F426" s="17">
        <f t="shared" si="116"/>
        <v>4901.8158511299989</v>
      </c>
      <c r="G426" s="17">
        <f t="shared" si="117"/>
        <v>3792.2229902833001</v>
      </c>
      <c r="H426" s="17">
        <f t="shared" si="112"/>
        <v>727.50724422319627</v>
      </c>
      <c r="I426" s="17">
        <f t="shared" si="113"/>
        <v>2236.5538370591667</v>
      </c>
      <c r="J426" s="17">
        <f t="shared" si="118"/>
        <v>20971.135686164944</v>
      </c>
      <c r="K426" s="17">
        <f t="shared" si="119"/>
        <v>401.0576605469999</v>
      </c>
      <c r="L426" s="17">
        <f t="shared" si="120"/>
        <v>106.94870947919998</v>
      </c>
      <c r="M426" s="25">
        <f t="shared" si="121"/>
        <v>77699.2042618868</v>
      </c>
      <c r="N426" s="1">
        <f t="shared" si="123"/>
        <v>31</v>
      </c>
    </row>
    <row r="427" spans="1:14" x14ac:dyDescent="0.25">
      <c r="A427" s="26">
        <v>32</v>
      </c>
      <c r="B427" s="18">
        <v>21845.17</v>
      </c>
      <c r="C427" s="18">
        <f t="shared" si="115"/>
        <v>44561.962282999993</v>
      </c>
      <c r="D427" s="17">
        <f t="shared" si="110"/>
        <v>0</v>
      </c>
      <c r="E427" s="17">
        <f t="shared" si="111"/>
        <v>44561.962282999993</v>
      </c>
      <c r="F427" s="17">
        <f t="shared" si="116"/>
        <v>4901.8158511299989</v>
      </c>
      <c r="G427" s="17">
        <f t="shared" si="117"/>
        <v>3792.2229902833001</v>
      </c>
      <c r="H427" s="17">
        <f t="shared" si="112"/>
        <v>727.50724422319627</v>
      </c>
      <c r="I427" s="17">
        <f t="shared" si="113"/>
        <v>2236.5538370591667</v>
      </c>
      <c r="J427" s="17">
        <f t="shared" si="118"/>
        <v>20971.135686164944</v>
      </c>
      <c r="K427" s="17">
        <f t="shared" si="119"/>
        <v>401.0576605469999</v>
      </c>
      <c r="L427" s="17">
        <f t="shared" si="120"/>
        <v>106.94870947919998</v>
      </c>
      <c r="M427" s="25">
        <f t="shared" si="121"/>
        <v>77699.2042618868</v>
      </c>
      <c r="N427" s="1">
        <f t="shared" si="123"/>
        <v>32</v>
      </c>
    </row>
    <row r="428" spans="1:14" x14ac:dyDescent="0.25">
      <c r="A428" s="27">
        <v>33</v>
      </c>
      <c r="B428" s="18">
        <v>21845.17</v>
      </c>
      <c r="C428" s="18">
        <f t="shared" si="115"/>
        <v>44561.962282999993</v>
      </c>
      <c r="D428" s="17">
        <f t="shared" si="110"/>
        <v>0</v>
      </c>
      <c r="E428" s="17">
        <f t="shared" si="111"/>
        <v>44561.962282999993</v>
      </c>
      <c r="F428" s="17">
        <f t="shared" si="116"/>
        <v>4901.8158511299989</v>
      </c>
      <c r="G428" s="17">
        <f t="shared" si="117"/>
        <v>3792.2229902833001</v>
      </c>
      <c r="H428" s="17">
        <f t="shared" si="112"/>
        <v>727.50724422319627</v>
      </c>
      <c r="I428" s="17">
        <f t="shared" si="113"/>
        <v>2236.5538370591667</v>
      </c>
      <c r="J428" s="17">
        <f t="shared" si="118"/>
        <v>20971.135686164944</v>
      </c>
      <c r="K428" s="17">
        <f t="shared" si="119"/>
        <v>401.0576605469999</v>
      </c>
      <c r="L428" s="17">
        <f t="shared" si="120"/>
        <v>106.94870947919998</v>
      </c>
      <c r="M428" s="25">
        <f t="shared" si="121"/>
        <v>77699.2042618868</v>
      </c>
      <c r="N428" s="1">
        <f t="shared" si="123"/>
        <v>33</v>
      </c>
    </row>
    <row r="429" spans="1:14" x14ac:dyDescent="0.25">
      <c r="A429" s="26">
        <v>34</v>
      </c>
      <c r="B429" s="18">
        <v>21845.17</v>
      </c>
      <c r="C429" s="18">
        <f t="shared" si="115"/>
        <v>44561.962282999993</v>
      </c>
      <c r="D429" s="17">
        <f t="shared" si="110"/>
        <v>0</v>
      </c>
      <c r="E429" s="17">
        <f t="shared" si="111"/>
        <v>44561.962282999993</v>
      </c>
      <c r="F429" s="17">
        <f t="shared" si="116"/>
        <v>4901.8158511299989</v>
      </c>
      <c r="G429" s="17">
        <f t="shared" si="117"/>
        <v>3792.2229902833001</v>
      </c>
      <c r="H429" s="17">
        <f t="shared" si="112"/>
        <v>727.50724422319627</v>
      </c>
      <c r="I429" s="17">
        <f t="shared" si="113"/>
        <v>2236.5538370591667</v>
      </c>
      <c r="J429" s="17">
        <f t="shared" si="118"/>
        <v>20971.135686164944</v>
      </c>
      <c r="K429" s="17">
        <f t="shared" si="119"/>
        <v>401.0576605469999</v>
      </c>
      <c r="L429" s="17">
        <f t="shared" si="120"/>
        <v>106.94870947919998</v>
      </c>
      <c r="M429" s="25">
        <f t="shared" si="121"/>
        <v>77699.2042618868</v>
      </c>
      <c r="N429" s="1">
        <f t="shared" si="123"/>
        <v>34</v>
      </c>
    </row>
    <row r="430" spans="1:14" x14ac:dyDescent="0.25">
      <c r="A430" s="27">
        <v>35</v>
      </c>
      <c r="B430" s="18">
        <v>21845.17</v>
      </c>
      <c r="C430" s="18">
        <f t="shared" si="115"/>
        <v>44561.962282999993</v>
      </c>
      <c r="D430" s="17">
        <f t="shared" si="110"/>
        <v>0</v>
      </c>
      <c r="E430" s="17">
        <f t="shared" si="111"/>
        <v>44561.962282999993</v>
      </c>
      <c r="F430" s="17">
        <f t="shared" si="116"/>
        <v>4901.8158511299989</v>
      </c>
      <c r="G430" s="17">
        <f t="shared" si="117"/>
        <v>3792.2229902833001</v>
      </c>
      <c r="H430" s="17">
        <f t="shared" si="112"/>
        <v>727.50724422319627</v>
      </c>
      <c r="I430" s="17">
        <f t="shared" si="113"/>
        <v>2236.5538370591667</v>
      </c>
      <c r="J430" s="17">
        <f t="shared" si="118"/>
        <v>20971.135686164944</v>
      </c>
      <c r="K430" s="17">
        <f t="shared" si="119"/>
        <v>401.0576605469999</v>
      </c>
      <c r="L430" s="17">
        <f t="shared" si="120"/>
        <v>106.94870947919998</v>
      </c>
      <c r="M430" s="25">
        <f t="shared" si="121"/>
        <v>77699.2042618868</v>
      </c>
      <c r="N430" s="1">
        <f t="shared" si="123"/>
        <v>35</v>
      </c>
    </row>
    <row r="431" spans="1:14" x14ac:dyDescent="0.25">
      <c r="A431" s="40"/>
      <c r="B431" s="41"/>
      <c r="C431" s="41"/>
      <c r="D431" s="42"/>
      <c r="E431" s="42"/>
      <c r="F431" s="42"/>
      <c r="G431" s="42"/>
      <c r="H431" s="42"/>
      <c r="I431" s="42"/>
      <c r="J431" s="42"/>
      <c r="K431" s="42"/>
      <c r="L431" s="42"/>
      <c r="M431" s="25"/>
    </row>
    <row r="433" spans="1:14" x14ac:dyDescent="0.25">
      <c r="B433" s="121" t="s">
        <v>150</v>
      </c>
      <c r="C433" s="121" t="s">
        <v>150</v>
      </c>
      <c r="D433" s="2" t="s">
        <v>0</v>
      </c>
      <c r="E433" s="2" t="s">
        <v>91</v>
      </c>
      <c r="F433" s="2" t="s">
        <v>19</v>
      </c>
      <c r="G433" s="2" t="s">
        <v>14</v>
      </c>
      <c r="H433" s="2" t="s">
        <v>3</v>
      </c>
      <c r="I433" s="3" t="s">
        <v>34</v>
      </c>
      <c r="J433" s="2" t="s">
        <v>1</v>
      </c>
      <c r="K433" s="2" t="s">
        <v>2</v>
      </c>
      <c r="L433" s="2" t="s">
        <v>10</v>
      </c>
      <c r="M433" s="2" t="s">
        <v>4</v>
      </c>
    </row>
    <row r="434" spans="1:14" x14ac:dyDescent="0.25">
      <c r="B434" s="121" t="s">
        <v>144</v>
      </c>
      <c r="C434" s="5" t="s">
        <v>27</v>
      </c>
      <c r="D434" s="2" t="s">
        <v>5</v>
      </c>
      <c r="E434" s="3" t="s">
        <v>12</v>
      </c>
      <c r="F434" s="2" t="s">
        <v>20</v>
      </c>
      <c r="G434" s="5" t="s">
        <v>8</v>
      </c>
      <c r="H434" s="5" t="s">
        <v>13</v>
      </c>
      <c r="I434" s="2" t="s">
        <v>9</v>
      </c>
      <c r="J434" s="3" t="s">
        <v>6</v>
      </c>
      <c r="K434" s="5" t="s">
        <v>7</v>
      </c>
      <c r="L434" s="3" t="s">
        <v>11</v>
      </c>
      <c r="M434" s="3"/>
    </row>
    <row r="435" spans="1:14" x14ac:dyDescent="0.25">
      <c r="B435" s="165">
        <v>2013</v>
      </c>
      <c r="C435" s="2" t="s">
        <v>12</v>
      </c>
      <c r="D435" s="2" t="s">
        <v>28</v>
      </c>
      <c r="E435" s="2"/>
      <c r="F435" s="2" t="s">
        <v>11</v>
      </c>
      <c r="G435" s="6" t="s">
        <v>21</v>
      </c>
      <c r="H435" s="6"/>
      <c r="I435" s="4"/>
      <c r="J435" s="2"/>
      <c r="K435" s="2"/>
      <c r="L435" s="4"/>
      <c r="M435" s="2"/>
    </row>
    <row r="436" spans="1:14" x14ac:dyDescent="0.25">
      <c r="B436" s="2"/>
      <c r="C436" s="7">
        <f>$C$4</f>
        <v>2.0398999999999998</v>
      </c>
      <c r="D436" s="2"/>
      <c r="F436" s="7">
        <v>0.11</v>
      </c>
      <c r="G436" s="9">
        <f>$G$196</f>
        <v>0.92</v>
      </c>
      <c r="H436" s="20">
        <f>$H$196</f>
        <v>480</v>
      </c>
      <c r="I436" s="24">
        <f>$I$196</f>
        <v>862.56</v>
      </c>
      <c r="J436" s="7">
        <f>$J$4</f>
        <v>0.4</v>
      </c>
      <c r="K436" s="8">
        <f>$K$196</f>
        <v>8.9999999999999993E-3</v>
      </c>
      <c r="L436" s="13">
        <f>$L$196</f>
        <v>2.3999999999999998E-3</v>
      </c>
      <c r="M436" s="4"/>
    </row>
    <row r="437" spans="1:14" x14ac:dyDescent="0.25">
      <c r="B437" s="2"/>
      <c r="C437" s="2"/>
      <c r="D437" s="2"/>
      <c r="E437" s="2"/>
      <c r="F437" s="43" t="s">
        <v>38</v>
      </c>
      <c r="G437" s="22" t="s">
        <v>72</v>
      </c>
      <c r="H437" s="7">
        <f>$H$197</f>
        <v>1.3459000000000001</v>
      </c>
      <c r="I437" s="12">
        <f>$I$197</f>
        <v>2.5000000000000001E-2</v>
      </c>
      <c r="J437" s="21" t="str">
        <f>$J$197</f>
        <v>Bareme</v>
      </c>
      <c r="K437" s="22" t="s">
        <v>72</v>
      </c>
      <c r="L437" s="22" t="s">
        <v>72</v>
      </c>
      <c r="M437" s="4"/>
    </row>
    <row r="438" spans="1:14" x14ac:dyDescent="0.25">
      <c r="B438" s="2"/>
      <c r="C438" s="2"/>
      <c r="D438" s="2"/>
      <c r="E438" s="2"/>
      <c r="F438" s="2" t="s">
        <v>11</v>
      </c>
      <c r="G438" s="22" t="s">
        <v>30</v>
      </c>
      <c r="H438" s="2" t="s">
        <v>11</v>
      </c>
      <c r="I438" s="23">
        <f>$I$198</f>
        <v>194.04</v>
      </c>
      <c r="J438" s="21" t="str">
        <f>$J$198</f>
        <v>All. Foyer</v>
      </c>
      <c r="K438" s="22" t="s">
        <v>11</v>
      </c>
      <c r="L438" s="22" t="s">
        <v>12</v>
      </c>
      <c r="M438" s="4"/>
    </row>
    <row r="439" spans="1:14" x14ac:dyDescent="0.25">
      <c r="B439" s="2"/>
      <c r="C439" s="2"/>
      <c r="D439" s="2"/>
      <c r="E439" s="2"/>
      <c r="F439" s="2"/>
      <c r="G439" s="29">
        <v>0.11</v>
      </c>
      <c r="H439" s="2"/>
      <c r="I439" s="24">
        <f>$I$199</f>
        <v>388.09</v>
      </c>
      <c r="J439" s="21">
        <f>$J$199</f>
        <v>0.11</v>
      </c>
      <c r="K439" s="2"/>
      <c r="L439" s="14"/>
      <c r="M439" s="4"/>
    </row>
    <row r="440" spans="1:14" x14ac:dyDescent="0.25">
      <c r="B440" s="2"/>
      <c r="C440" s="2"/>
      <c r="D440" s="2"/>
      <c r="E440" s="2"/>
      <c r="F440" s="2"/>
      <c r="G440" s="22"/>
      <c r="H440" s="2"/>
      <c r="I440" s="12">
        <f>$I$200</f>
        <v>7.0000000000000007E-2</v>
      </c>
      <c r="J440" s="21" t="str">
        <f>$J$200</f>
        <v>Prime attr.</v>
      </c>
      <c r="K440" s="2"/>
      <c r="L440" s="14"/>
      <c r="M440" s="4"/>
    </row>
    <row r="441" spans="1:14" ht="16.2" x14ac:dyDescent="0.4">
      <c r="B441" s="15"/>
      <c r="C441" s="15"/>
      <c r="D441" s="15"/>
      <c r="E441" s="15"/>
      <c r="F441" s="15"/>
      <c r="G441" s="16"/>
      <c r="H441" s="16"/>
      <c r="I441" s="4"/>
      <c r="J441" s="21" t="str">
        <f>$J$201</f>
        <v>AFA/PFA</v>
      </c>
      <c r="K441" s="15"/>
      <c r="L441" s="11"/>
      <c r="M441" s="4"/>
    </row>
    <row r="442" spans="1:14" ht="16.2" x14ac:dyDescent="0.4">
      <c r="B442" s="15"/>
      <c r="C442" s="15"/>
      <c r="D442" s="15"/>
      <c r="E442" s="15"/>
      <c r="F442" s="15"/>
      <c r="G442" s="16"/>
      <c r="H442" s="16"/>
      <c r="I442" s="10"/>
      <c r="J442" s="15"/>
      <c r="K442" s="15"/>
      <c r="L442" s="10"/>
      <c r="M442" s="4"/>
    </row>
    <row r="443" spans="1:14" x14ac:dyDescent="0.25">
      <c r="A443" s="27">
        <v>0</v>
      </c>
      <c r="B443" s="18">
        <v>17350.82</v>
      </c>
      <c r="C443" s="18">
        <f>B443*$C$4</f>
        <v>35393.937717999994</v>
      </c>
      <c r="D443" s="17">
        <f t="shared" ref="D443:D478" si="124">IF(B443&lt;16100,720,IF(B443&lt;16488.96,15612.24-B443*0.925,IF(B443&lt;18330,360,IF(B443 &lt;18718.39,17314.52-B443*0.925,0))))</f>
        <v>360</v>
      </c>
      <c r="E443" s="17">
        <f t="shared" ref="E443:E478" si="125">(B443+D443)*$C$196</f>
        <v>36128.301717999995</v>
      </c>
      <c r="F443" s="17">
        <f>E443*$F$388</f>
        <v>3974.1131889799994</v>
      </c>
      <c r="G443" s="17">
        <f>(E443+F443)/12*$G$196</f>
        <v>3074.5184762017998</v>
      </c>
      <c r="H443" s="17">
        <f t="shared" ref="H443:H478" si="126">$H$196*$C$196/$H$197</f>
        <v>727.50724422319627</v>
      </c>
      <c r="I443" s="17">
        <f t="shared" ref="I443:I478" si="127">IF(($I$200*E443/12)&lt;$I$198,$I$198,IF(($I$200*E443/12)&gt;$I$199,$I$199,($I$200*E443/12)))+$I$196+$I$197*E443</f>
        <v>1976.5159696383334</v>
      </c>
      <c r="J443" s="17">
        <f>(E443+F443+H443+I443)*$J$196</f>
        <v>17122.575248336612</v>
      </c>
      <c r="K443" s="17">
        <f>(C443*$K$196)</f>
        <v>318.54543946199993</v>
      </c>
      <c r="L443" s="17">
        <f>C443*$L$196</f>
        <v>84.94545052319998</v>
      </c>
      <c r="M443" s="25">
        <f>SUM(E443:L443)</f>
        <v>63407.022735365143</v>
      </c>
      <c r="N443" s="1">
        <f t="shared" ref="N443:N450" si="128">A443</f>
        <v>0</v>
      </c>
    </row>
    <row r="444" spans="1:14" x14ac:dyDescent="0.25">
      <c r="A444" s="27">
        <v>1</v>
      </c>
      <c r="B444" s="18">
        <v>17926.68</v>
      </c>
      <c r="C444" s="18">
        <f t="shared" ref="C444:C478" si="129">B444*$C$4</f>
        <v>36568.634531999996</v>
      </c>
      <c r="D444" s="17">
        <f t="shared" si="124"/>
        <v>360</v>
      </c>
      <c r="E444" s="17">
        <f t="shared" si="125"/>
        <v>37302.998531999998</v>
      </c>
      <c r="F444" s="17">
        <f t="shared" ref="F444:F478" si="130">E444*$F$388</f>
        <v>4103.3298385199996</v>
      </c>
      <c r="G444" s="17">
        <f t="shared" ref="G444:G478" si="131">(E444+F444)/12*$G$196</f>
        <v>3174.4851750732</v>
      </c>
      <c r="H444" s="17">
        <f t="shared" si="126"/>
        <v>727.50724422319627</v>
      </c>
      <c r="I444" s="17">
        <f t="shared" si="127"/>
        <v>2012.7357880699999</v>
      </c>
      <c r="J444" s="17">
        <f t="shared" ref="J444:J478" si="132">(E444+F444+H444+I444)*$J$196</f>
        <v>17658.628561125279</v>
      </c>
      <c r="K444" s="17">
        <f t="shared" ref="K444:K478" si="133">(C444*$K$196)</f>
        <v>329.11771078799995</v>
      </c>
      <c r="L444" s="17">
        <f t="shared" ref="L444:L478" si="134">C444*$L$196</f>
        <v>87.764722876799979</v>
      </c>
      <c r="M444" s="25">
        <f t="shared" ref="M444:M478" si="135">SUM(E444:L444)</f>
        <v>65396.567572676475</v>
      </c>
      <c r="N444" s="1">
        <f t="shared" si="128"/>
        <v>1</v>
      </c>
    </row>
    <row r="445" spans="1:14" x14ac:dyDescent="0.25">
      <c r="A445" s="27">
        <v>2</v>
      </c>
      <c r="B445" s="18">
        <v>18252.169999999998</v>
      </c>
      <c r="C445" s="18">
        <f t="shared" si="129"/>
        <v>37232.601582999996</v>
      </c>
      <c r="D445" s="17">
        <f t="shared" si="124"/>
        <v>360</v>
      </c>
      <c r="E445" s="17">
        <f t="shared" si="125"/>
        <v>37966.96558299999</v>
      </c>
      <c r="F445" s="17">
        <f t="shared" si="130"/>
        <v>4176.3662141299992</v>
      </c>
      <c r="G445" s="17">
        <f t="shared" si="131"/>
        <v>3230.9887711132997</v>
      </c>
      <c r="H445" s="17">
        <f t="shared" si="126"/>
        <v>727.50724422319627</v>
      </c>
      <c r="I445" s="17">
        <f t="shared" si="127"/>
        <v>2033.208105475833</v>
      </c>
      <c r="J445" s="17">
        <f t="shared" si="132"/>
        <v>17961.61885873161</v>
      </c>
      <c r="K445" s="17">
        <f t="shared" si="133"/>
        <v>335.09341424699994</v>
      </c>
      <c r="L445" s="17">
        <f t="shared" si="134"/>
        <v>89.358243799199983</v>
      </c>
      <c r="M445" s="25">
        <f t="shared" si="135"/>
        <v>66521.106434720132</v>
      </c>
      <c r="N445" s="1">
        <f t="shared" si="128"/>
        <v>2</v>
      </c>
    </row>
    <row r="446" spans="1:14" x14ac:dyDescent="0.25">
      <c r="A446" s="27">
        <v>3</v>
      </c>
      <c r="B446" s="18">
        <v>18577.66</v>
      </c>
      <c r="C446" s="18">
        <f t="shared" si="129"/>
        <v>37896.568633999996</v>
      </c>
      <c r="D446" s="17">
        <f t="shared" si="124"/>
        <v>130.18449999999939</v>
      </c>
      <c r="E446" s="17">
        <f t="shared" si="125"/>
        <v>38162.131995549993</v>
      </c>
      <c r="F446" s="17">
        <f t="shared" si="130"/>
        <v>4197.8345195104994</v>
      </c>
      <c r="G446" s="17">
        <f t="shared" si="131"/>
        <v>3247.5974328213047</v>
      </c>
      <c r="H446" s="17">
        <f t="shared" si="126"/>
        <v>727.50724422319627</v>
      </c>
      <c r="I446" s="17">
        <f t="shared" si="127"/>
        <v>2039.2257365294581</v>
      </c>
      <c r="J446" s="17">
        <f t="shared" si="132"/>
        <v>18050.679798325258</v>
      </c>
      <c r="K446" s="17">
        <f t="shared" si="133"/>
        <v>341.06911770599993</v>
      </c>
      <c r="L446" s="17">
        <f t="shared" si="134"/>
        <v>90.951764721599986</v>
      </c>
      <c r="M446" s="25">
        <f t="shared" si="135"/>
        <v>66856.997609387312</v>
      </c>
      <c r="N446" s="1">
        <f t="shared" si="128"/>
        <v>3</v>
      </c>
    </row>
    <row r="447" spans="1:14" x14ac:dyDescent="0.25">
      <c r="A447" s="27">
        <v>4</v>
      </c>
      <c r="B447" s="18">
        <v>18903.150000000001</v>
      </c>
      <c r="C447" s="18">
        <f t="shared" si="129"/>
        <v>38560.535685000003</v>
      </c>
      <c r="D447" s="17">
        <f t="shared" si="124"/>
        <v>0</v>
      </c>
      <c r="E447" s="17">
        <f t="shared" si="125"/>
        <v>38560.535685000003</v>
      </c>
      <c r="F447" s="17">
        <f t="shared" si="130"/>
        <v>4241.6589253500006</v>
      </c>
      <c r="G447" s="17">
        <f t="shared" si="131"/>
        <v>3281.5015867935003</v>
      </c>
      <c r="H447" s="17">
        <f t="shared" si="126"/>
        <v>727.50724422319627</v>
      </c>
      <c r="I447" s="17">
        <f t="shared" si="127"/>
        <v>2051.5098502874998</v>
      </c>
      <c r="J447" s="17">
        <f t="shared" si="132"/>
        <v>18232.484681944279</v>
      </c>
      <c r="K447" s="17">
        <f t="shared" si="133"/>
        <v>347.04482116499997</v>
      </c>
      <c r="L447" s="17">
        <f t="shared" si="134"/>
        <v>92.545285644000003</v>
      </c>
      <c r="M447" s="25">
        <f t="shared" si="135"/>
        <v>67534.788080407467</v>
      </c>
      <c r="N447" s="1">
        <f t="shared" si="128"/>
        <v>4</v>
      </c>
    </row>
    <row r="448" spans="1:14" x14ac:dyDescent="0.25">
      <c r="A448" s="27">
        <v>5</v>
      </c>
      <c r="B448" s="18">
        <v>19228.64</v>
      </c>
      <c r="C448" s="18">
        <f t="shared" si="129"/>
        <v>39224.502735999995</v>
      </c>
      <c r="D448" s="17">
        <f t="shared" si="124"/>
        <v>0</v>
      </c>
      <c r="E448" s="17">
        <f t="shared" si="125"/>
        <v>39224.502735999995</v>
      </c>
      <c r="F448" s="17">
        <f t="shared" si="130"/>
        <v>4314.6953009599993</v>
      </c>
      <c r="G448" s="17">
        <f t="shared" si="131"/>
        <v>3338.0051828335995</v>
      </c>
      <c r="H448" s="17">
        <f t="shared" si="126"/>
        <v>727.50724422319627</v>
      </c>
      <c r="I448" s="17">
        <f t="shared" si="127"/>
        <v>2071.9821676933334</v>
      </c>
      <c r="J448" s="17">
        <f t="shared" si="132"/>
        <v>18535.47497955061</v>
      </c>
      <c r="K448" s="17">
        <f t="shared" si="133"/>
        <v>353.0205246239999</v>
      </c>
      <c r="L448" s="17">
        <f t="shared" si="134"/>
        <v>94.138806566399978</v>
      </c>
      <c r="M448" s="25">
        <f t="shared" si="135"/>
        <v>68659.326942451138</v>
      </c>
      <c r="N448" s="1">
        <f t="shared" si="128"/>
        <v>5</v>
      </c>
    </row>
    <row r="449" spans="1:14" x14ac:dyDescent="0.25">
      <c r="A449" s="27">
        <v>6</v>
      </c>
      <c r="B449" s="18">
        <v>19554.13</v>
      </c>
      <c r="C449" s="18">
        <f t="shared" si="129"/>
        <v>39888.469787000002</v>
      </c>
      <c r="D449" s="17">
        <f t="shared" si="124"/>
        <v>0</v>
      </c>
      <c r="E449" s="17">
        <f t="shared" si="125"/>
        <v>39888.469787000002</v>
      </c>
      <c r="F449" s="17">
        <f t="shared" si="130"/>
        <v>4387.7316765700007</v>
      </c>
      <c r="G449" s="17">
        <f t="shared" si="131"/>
        <v>3394.5087788737001</v>
      </c>
      <c r="H449" s="17">
        <f t="shared" si="126"/>
        <v>727.50724422319627</v>
      </c>
      <c r="I449" s="17">
        <f t="shared" si="127"/>
        <v>2092.454485099167</v>
      </c>
      <c r="J449" s="17">
        <f t="shared" si="132"/>
        <v>18838.465277156949</v>
      </c>
      <c r="K449" s="17">
        <f t="shared" si="133"/>
        <v>358.99622808300001</v>
      </c>
      <c r="L449" s="17">
        <f t="shared" si="134"/>
        <v>95.732327488799996</v>
      </c>
      <c r="M449" s="25">
        <f t="shared" si="135"/>
        <v>69783.86580449481</v>
      </c>
      <c r="N449" s="1">
        <f t="shared" si="128"/>
        <v>6</v>
      </c>
    </row>
    <row r="450" spans="1:14" x14ac:dyDescent="0.25">
      <c r="A450" s="27">
        <v>7</v>
      </c>
      <c r="B450" s="18">
        <v>19879.62</v>
      </c>
      <c r="C450" s="18">
        <f t="shared" si="129"/>
        <v>40552.436837999994</v>
      </c>
      <c r="D450" s="17">
        <f t="shared" si="124"/>
        <v>0</v>
      </c>
      <c r="E450" s="17">
        <f t="shared" si="125"/>
        <v>40552.436837999994</v>
      </c>
      <c r="F450" s="17">
        <f t="shared" si="130"/>
        <v>4460.7680521799994</v>
      </c>
      <c r="G450" s="17">
        <f t="shared" si="131"/>
        <v>3451.0123749137997</v>
      </c>
      <c r="H450" s="17">
        <f t="shared" si="126"/>
        <v>727.50724422319627</v>
      </c>
      <c r="I450" s="17">
        <f t="shared" si="127"/>
        <v>2112.9268025049996</v>
      </c>
      <c r="J450" s="17">
        <f t="shared" si="132"/>
        <v>19141.455574763277</v>
      </c>
      <c r="K450" s="17">
        <f t="shared" si="133"/>
        <v>364.97193154199994</v>
      </c>
      <c r="L450" s="17">
        <f t="shared" si="134"/>
        <v>97.325848411199971</v>
      </c>
      <c r="M450" s="25">
        <f t="shared" si="135"/>
        <v>70908.404666538467</v>
      </c>
      <c r="N450" s="1">
        <f t="shared" si="128"/>
        <v>7</v>
      </c>
    </row>
    <row r="451" spans="1:14" x14ac:dyDescent="0.25">
      <c r="A451" s="28">
        <v>8</v>
      </c>
      <c r="B451" s="18">
        <v>20205.11</v>
      </c>
      <c r="C451" s="18">
        <f t="shared" si="129"/>
        <v>41216.403889000001</v>
      </c>
      <c r="D451" s="17">
        <f t="shared" si="124"/>
        <v>0</v>
      </c>
      <c r="E451" s="17">
        <f t="shared" si="125"/>
        <v>41216.403889000001</v>
      </c>
      <c r="F451" s="17">
        <f t="shared" si="130"/>
        <v>4533.8044277899999</v>
      </c>
      <c r="G451" s="17">
        <f t="shared" si="131"/>
        <v>3507.5159709538998</v>
      </c>
      <c r="H451" s="17">
        <f t="shared" si="126"/>
        <v>727.50724422319627</v>
      </c>
      <c r="I451" s="17">
        <f t="shared" si="127"/>
        <v>2133.3991199108332</v>
      </c>
      <c r="J451" s="17">
        <f t="shared" si="132"/>
        <v>19444.445872369612</v>
      </c>
      <c r="K451" s="17">
        <f t="shared" si="133"/>
        <v>370.94763500099998</v>
      </c>
      <c r="L451" s="17">
        <f t="shared" si="134"/>
        <v>98.919369333599988</v>
      </c>
      <c r="M451" s="25">
        <f t="shared" si="135"/>
        <v>72032.943528582138</v>
      </c>
      <c r="N451" s="1">
        <v>8</v>
      </c>
    </row>
    <row r="452" spans="1:14" x14ac:dyDescent="0.25">
      <c r="A452" s="106">
        <v>9</v>
      </c>
      <c r="B452" s="19">
        <v>20530.599999999999</v>
      </c>
      <c r="C452" s="18">
        <f t="shared" si="129"/>
        <v>41880.370939999993</v>
      </c>
      <c r="D452" s="17">
        <f t="shared" si="124"/>
        <v>0</v>
      </c>
      <c r="E452" s="17">
        <f t="shared" si="125"/>
        <v>41880.370939999993</v>
      </c>
      <c r="F452" s="17">
        <f t="shared" si="130"/>
        <v>4606.8408033999995</v>
      </c>
      <c r="G452" s="17">
        <f t="shared" si="131"/>
        <v>3564.0195669939999</v>
      </c>
      <c r="H452" s="17">
        <f t="shared" si="126"/>
        <v>727.50724422319627</v>
      </c>
      <c r="I452" s="17">
        <f t="shared" si="127"/>
        <v>2153.8714373166667</v>
      </c>
      <c r="J452" s="17">
        <f t="shared" si="132"/>
        <v>19747.436169975947</v>
      </c>
      <c r="K452" s="17">
        <f t="shared" si="133"/>
        <v>376.92333845999991</v>
      </c>
      <c r="L452" s="17">
        <f t="shared" si="134"/>
        <v>100.51289025599998</v>
      </c>
      <c r="M452" s="25">
        <f t="shared" si="135"/>
        <v>73157.482390625795</v>
      </c>
      <c r="N452" s="1">
        <f t="shared" ref="N452:N458" si="136">A452</f>
        <v>9</v>
      </c>
    </row>
    <row r="453" spans="1:14" x14ac:dyDescent="0.25">
      <c r="A453" s="28">
        <v>10</v>
      </c>
      <c r="B453" s="18">
        <v>20856.09</v>
      </c>
      <c r="C453" s="18">
        <f t="shared" si="129"/>
        <v>42544.337990999993</v>
      </c>
      <c r="D453" s="17">
        <f t="shared" si="124"/>
        <v>0</v>
      </c>
      <c r="E453" s="17">
        <f t="shared" si="125"/>
        <v>42544.337990999993</v>
      </c>
      <c r="F453" s="17">
        <f t="shared" si="130"/>
        <v>4679.8771790099991</v>
      </c>
      <c r="G453" s="17">
        <f t="shared" si="131"/>
        <v>3620.5231630340995</v>
      </c>
      <c r="H453" s="17">
        <f t="shared" si="126"/>
        <v>727.50724422319627</v>
      </c>
      <c r="I453" s="17">
        <f t="shared" si="127"/>
        <v>2174.3437547224999</v>
      </c>
      <c r="J453" s="17">
        <f t="shared" si="132"/>
        <v>20050.426467582278</v>
      </c>
      <c r="K453" s="17">
        <f t="shared" si="133"/>
        <v>382.8990419189999</v>
      </c>
      <c r="L453" s="17">
        <f t="shared" si="134"/>
        <v>102.10641117839998</v>
      </c>
      <c r="M453" s="25">
        <f t="shared" si="135"/>
        <v>74282.021252669467</v>
      </c>
      <c r="N453" s="1">
        <f t="shared" si="136"/>
        <v>10</v>
      </c>
    </row>
    <row r="454" spans="1:14" x14ac:dyDescent="0.25">
      <c r="A454" s="27">
        <v>11</v>
      </c>
      <c r="B454" s="18">
        <v>21181.58</v>
      </c>
      <c r="C454" s="18">
        <f t="shared" si="129"/>
        <v>43208.305042</v>
      </c>
      <c r="D454" s="17">
        <f t="shared" si="124"/>
        <v>0</v>
      </c>
      <c r="E454" s="17">
        <f t="shared" si="125"/>
        <v>43208.305042</v>
      </c>
      <c r="F454" s="17">
        <f t="shared" si="130"/>
        <v>4752.9135546200005</v>
      </c>
      <c r="G454" s="17">
        <f t="shared" si="131"/>
        <v>3677.0267590742001</v>
      </c>
      <c r="H454" s="17">
        <f t="shared" si="126"/>
        <v>727.50724422319627</v>
      </c>
      <c r="I454" s="17">
        <f t="shared" si="127"/>
        <v>2194.8160721283334</v>
      </c>
      <c r="J454" s="17">
        <f t="shared" si="132"/>
        <v>20353.416765188613</v>
      </c>
      <c r="K454" s="17">
        <f t="shared" si="133"/>
        <v>388.87474537799994</v>
      </c>
      <c r="L454" s="17">
        <f t="shared" si="134"/>
        <v>103.69993210079998</v>
      </c>
      <c r="M454" s="25">
        <f t="shared" si="135"/>
        <v>75406.560114713138</v>
      </c>
      <c r="N454" s="1">
        <f t="shared" si="136"/>
        <v>11</v>
      </c>
    </row>
    <row r="455" spans="1:14" x14ac:dyDescent="0.25">
      <c r="A455" s="27">
        <v>12</v>
      </c>
      <c r="B455" s="18">
        <v>21507.07</v>
      </c>
      <c r="C455" s="18">
        <f t="shared" si="129"/>
        <v>43872.272092999992</v>
      </c>
      <c r="D455" s="17">
        <f t="shared" si="124"/>
        <v>0</v>
      </c>
      <c r="E455" s="17">
        <f t="shared" si="125"/>
        <v>43872.272092999992</v>
      </c>
      <c r="F455" s="17">
        <f t="shared" si="130"/>
        <v>4825.9499302299992</v>
      </c>
      <c r="G455" s="17">
        <f t="shared" si="131"/>
        <v>3733.5303551142993</v>
      </c>
      <c r="H455" s="17">
        <f t="shared" si="126"/>
        <v>727.50724422319627</v>
      </c>
      <c r="I455" s="17">
        <f t="shared" si="127"/>
        <v>2215.2883895341665</v>
      </c>
      <c r="J455" s="17">
        <f t="shared" si="132"/>
        <v>20656.40706279494</v>
      </c>
      <c r="K455" s="17">
        <f t="shared" si="133"/>
        <v>394.85044883699987</v>
      </c>
      <c r="L455" s="17">
        <f t="shared" si="134"/>
        <v>105.29345302319997</v>
      </c>
      <c r="M455" s="25">
        <f t="shared" si="135"/>
        <v>76531.098976756795</v>
      </c>
      <c r="N455" s="1">
        <f t="shared" si="136"/>
        <v>12</v>
      </c>
    </row>
    <row r="456" spans="1:14" x14ac:dyDescent="0.25">
      <c r="A456" s="27">
        <v>13</v>
      </c>
      <c r="B456" s="18">
        <v>21694.86</v>
      </c>
      <c r="C456" s="18">
        <f t="shared" si="129"/>
        <v>44255.344913999994</v>
      </c>
      <c r="D456" s="17">
        <f t="shared" si="124"/>
        <v>0</v>
      </c>
      <c r="E456" s="17">
        <f t="shared" si="125"/>
        <v>44255.344913999994</v>
      </c>
      <c r="F456" s="17">
        <f t="shared" si="130"/>
        <v>4868.0879405399992</v>
      </c>
      <c r="G456" s="17">
        <f t="shared" si="131"/>
        <v>3766.1298521813997</v>
      </c>
      <c r="H456" s="17">
        <f t="shared" si="126"/>
        <v>727.50724422319627</v>
      </c>
      <c r="I456" s="17">
        <f t="shared" si="127"/>
        <v>2227.0998015149999</v>
      </c>
      <c r="J456" s="17">
        <f t="shared" si="132"/>
        <v>20831.21596011128</v>
      </c>
      <c r="K456" s="17">
        <f t="shared" si="133"/>
        <v>398.29810422599991</v>
      </c>
      <c r="L456" s="17">
        <f t="shared" si="134"/>
        <v>106.21282779359997</v>
      </c>
      <c r="M456" s="25">
        <f t="shared" si="135"/>
        <v>77179.896644590481</v>
      </c>
      <c r="N456" s="1">
        <f t="shared" si="136"/>
        <v>13</v>
      </c>
    </row>
    <row r="457" spans="1:14" x14ac:dyDescent="0.25">
      <c r="A457" s="27">
        <v>14</v>
      </c>
      <c r="B457" s="18">
        <v>21882.65</v>
      </c>
      <c r="C457" s="18">
        <f t="shared" si="129"/>
        <v>44638.417735000003</v>
      </c>
      <c r="D457" s="17">
        <f t="shared" si="124"/>
        <v>0</v>
      </c>
      <c r="E457" s="17">
        <f t="shared" si="125"/>
        <v>44638.417735000003</v>
      </c>
      <c r="F457" s="17">
        <f t="shared" si="130"/>
        <v>4910.2259508500001</v>
      </c>
      <c r="G457" s="17">
        <f t="shared" si="131"/>
        <v>3798.7293492485005</v>
      </c>
      <c r="H457" s="17">
        <f t="shared" si="126"/>
        <v>727.50724422319627</v>
      </c>
      <c r="I457" s="17">
        <f t="shared" si="127"/>
        <v>2238.9112134958332</v>
      </c>
      <c r="J457" s="17">
        <f t="shared" si="132"/>
        <v>21006.024857427616</v>
      </c>
      <c r="K457" s="17">
        <f t="shared" si="133"/>
        <v>401.745759615</v>
      </c>
      <c r="L457" s="17">
        <f t="shared" si="134"/>
        <v>107.132202564</v>
      </c>
      <c r="M457" s="25">
        <f t="shared" si="135"/>
        <v>77828.694312424152</v>
      </c>
      <c r="N457" s="1">
        <f t="shared" si="136"/>
        <v>14</v>
      </c>
    </row>
    <row r="458" spans="1:14" x14ac:dyDescent="0.25">
      <c r="A458" s="27">
        <v>15</v>
      </c>
      <c r="B458" s="18">
        <v>22070.44</v>
      </c>
      <c r="C458" s="18">
        <f t="shared" si="129"/>
        <v>45021.490555999997</v>
      </c>
      <c r="D458" s="17">
        <f t="shared" si="124"/>
        <v>0</v>
      </c>
      <c r="E458" s="17">
        <f t="shared" si="125"/>
        <v>45021.490555999997</v>
      </c>
      <c r="F458" s="17">
        <f t="shared" si="130"/>
        <v>4952.3639611600001</v>
      </c>
      <c r="G458" s="17">
        <f t="shared" si="131"/>
        <v>3831.3288463156005</v>
      </c>
      <c r="H458" s="17">
        <f t="shared" si="126"/>
        <v>727.50724422319627</v>
      </c>
      <c r="I458" s="17">
        <f t="shared" si="127"/>
        <v>2250.7226254766665</v>
      </c>
      <c r="J458" s="17">
        <f t="shared" si="132"/>
        <v>21180.833754743944</v>
      </c>
      <c r="K458" s="17">
        <f t="shared" si="133"/>
        <v>405.19341500399992</v>
      </c>
      <c r="L458" s="17">
        <f t="shared" si="134"/>
        <v>108.05157733439998</v>
      </c>
      <c r="M458" s="25">
        <f t="shared" si="135"/>
        <v>78477.491980257808</v>
      </c>
      <c r="N458" s="1">
        <f t="shared" si="136"/>
        <v>15</v>
      </c>
    </row>
    <row r="459" spans="1:14" x14ac:dyDescent="0.25">
      <c r="A459" s="28">
        <v>16</v>
      </c>
      <c r="B459" s="18">
        <v>22258.23</v>
      </c>
      <c r="C459" s="18">
        <f t="shared" si="129"/>
        <v>45404.563376999999</v>
      </c>
      <c r="D459" s="17">
        <f t="shared" si="124"/>
        <v>0</v>
      </c>
      <c r="E459" s="17">
        <f t="shared" si="125"/>
        <v>45404.563376999999</v>
      </c>
      <c r="F459" s="17">
        <f t="shared" si="130"/>
        <v>4994.5019714700002</v>
      </c>
      <c r="G459" s="17">
        <f t="shared" si="131"/>
        <v>3863.9283433827004</v>
      </c>
      <c r="H459" s="17">
        <f t="shared" si="126"/>
        <v>727.50724422319627</v>
      </c>
      <c r="I459" s="17">
        <f t="shared" si="127"/>
        <v>2262.5340374574998</v>
      </c>
      <c r="J459" s="17">
        <f t="shared" si="132"/>
        <v>21355.642652060284</v>
      </c>
      <c r="K459" s="17">
        <f t="shared" si="133"/>
        <v>408.64107039299995</v>
      </c>
      <c r="L459" s="17">
        <f t="shared" si="134"/>
        <v>108.97095210479999</v>
      </c>
      <c r="M459" s="25">
        <f t="shared" si="135"/>
        <v>79126.289648091493</v>
      </c>
      <c r="N459" s="1">
        <v>16</v>
      </c>
    </row>
    <row r="460" spans="1:14" x14ac:dyDescent="0.25">
      <c r="A460" s="106">
        <v>17</v>
      </c>
      <c r="B460" s="107">
        <v>22446.02</v>
      </c>
      <c r="C460" s="18">
        <f t="shared" si="129"/>
        <v>45787.636198</v>
      </c>
      <c r="D460" s="17">
        <f t="shared" si="124"/>
        <v>0</v>
      </c>
      <c r="E460" s="17">
        <f t="shared" si="125"/>
        <v>45787.636198</v>
      </c>
      <c r="F460" s="17">
        <f t="shared" si="130"/>
        <v>5036.6399817800002</v>
      </c>
      <c r="G460" s="17">
        <f t="shared" si="131"/>
        <v>3896.5278404498004</v>
      </c>
      <c r="H460" s="17">
        <f t="shared" si="126"/>
        <v>727.50724422319627</v>
      </c>
      <c r="I460" s="17">
        <f t="shared" si="127"/>
        <v>2274.3454494383332</v>
      </c>
      <c r="J460" s="17">
        <f t="shared" si="132"/>
        <v>21530.451549376612</v>
      </c>
      <c r="K460" s="17">
        <f t="shared" si="133"/>
        <v>412.08872578199998</v>
      </c>
      <c r="L460" s="17">
        <f t="shared" si="134"/>
        <v>109.89032687519999</v>
      </c>
      <c r="M460" s="25">
        <f t="shared" si="135"/>
        <v>79775.08731592515</v>
      </c>
      <c r="N460" s="1">
        <f t="shared" ref="N460:N478" si="137">A460</f>
        <v>17</v>
      </c>
    </row>
    <row r="461" spans="1:14" x14ac:dyDescent="0.25">
      <c r="A461" s="27">
        <v>18</v>
      </c>
      <c r="B461" s="18">
        <v>22633.81</v>
      </c>
      <c r="C461" s="18">
        <f t="shared" si="129"/>
        <v>46170.709019000002</v>
      </c>
      <c r="D461" s="17">
        <f t="shared" si="124"/>
        <v>0</v>
      </c>
      <c r="E461" s="17">
        <f t="shared" si="125"/>
        <v>46170.709019000002</v>
      </c>
      <c r="F461" s="17">
        <f t="shared" si="130"/>
        <v>5078.7779920900002</v>
      </c>
      <c r="G461" s="17">
        <f t="shared" si="131"/>
        <v>3929.1273375169003</v>
      </c>
      <c r="H461" s="17">
        <f t="shared" si="126"/>
        <v>727.50724422319627</v>
      </c>
      <c r="I461" s="17">
        <f t="shared" si="127"/>
        <v>2286.1568614191665</v>
      </c>
      <c r="J461" s="17">
        <f t="shared" si="132"/>
        <v>21705.260446692948</v>
      </c>
      <c r="K461" s="17">
        <f t="shared" si="133"/>
        <v>415.53638117099996</v>
      </c>
      <c r="L461" s="17">
        <f t="shared" si="134"/>
        <v>110.8097016456</v>
      </c>
      <c r="M461" s="25">
        <f t="shared" si="135"/>
        <v>80423.88498375882</v>
      </c>
      <c r="N461" s="1">
        <f t="shared" si="137"/>
        <v>18</v>
      </c>
    </row>
    <row r="462" spans="1:14" x14ac:dyDescent="0.25">
      <c r="A462" s="27">
        <v>19</v>
      </c>
      <c r="B462" s="18">
        <v>22821.599999999999</v>
      </c>
      <c r="C462" s="18">
        <f t="shared" si="129"/>
        <v>46553.781839999996</v>
      </c>
      <c r="D462" s="17">
        <f t="shared" si="124"/>
        <v>0</v>
      </c>
      <c r="E462" s="17">
        <f t="shared" si="125"/>
        <v>46553.781839999996</v>
      </c>
      <c r="F462" s="17">
        <f t="shared" si="130"/>
        <v>5120.9160023999993</v>
      </c>
      <c r="G462" s="17">
        <f t="shared" si="131"/>
        <v>3961.7268345840002</v>
      </c>
      <c r="H462" s="17">
        <f t="shared" si="126"/>
        <v>727.50724422319627</v>
      </c>
      <c r="I462" s="17">
        <f t="shared" si="127"/>
        <v>2297.9682733999998</v>
      </c>
      <c r="J462" s="17">
        <f t="shared" si="132"/>
        <v>21880.06934400928</v>
      </c>
      <c r="K462" s="17">
        <f t="shared" si="133"/>
        <v>418.98403655999994</v>
      </c>
      <c r="L462" s="17">
        <f t="shared" si="134"/>
        <v>111.72907641599998</v>
      </c>
      <c r="M462" s="25">
        <f t="shared" si="135"/>
        <v>81072.682651592477</v>
      </c>
      <c r="N462" s="1">
        <f t="shared" si="137"/>
        <v>19</v>
      </c>
    </row>
    <row r="463" spans="1:14" x14ac:dyDescent="0.25">
      <c r="A463" s="27">
        <v>20</v>
      </c>
      <c r="B463" s="18">
        <v>23009.39</v>
      </c>
      <c r="C463" s="18">
        <f t="shared" si="129"/>
        <v>46936.854660999998</v>
      </c>
      <c r="D463" s="17">
        <f t="shared" si="124"/>
        <v>0</v>
      </c>
      <c r="E463" s="17">
        <f t="shared" si="125"/>
        <v>46936.854660999998</v>
      </c>
      <c r="F463" s="17">
        <f t="shared" si="130"/>
        <v>5163.0540127099994</v>
      </c>
      <c r="G463" s="17">
        <f t="shared" si="131"/>
        <v>3994.3263316511002</v>
      </c>
      <c r="H463" s="17">
        <f t="shared" si="126"/>
        <v>727.50724422319627</v>
      </c>
      <c r="I463" s="17">
        <f t="shared" si="127"/>
        <v>2309.7796853808331</v>
      </c>
      <c r="J463" s="17">
        <f t="shared" si="132"/>
        <v>22054.878241325612</v>
      </c>
      <c r="K463" s="17">
        <f t="shared" si="133"/>
        <v>422.43169194899997</v>
      </c>
      <c r="L463" s="17">
        <f t="shared" si="134"/>
        <v>112.64845118639998</v>
      </c>
      <c r="M463" s="25">
        <f t="shared" si="135"/>
        <v>81721.480319426133</v>
      </c>
      <c r="N463" s="1">
        <f t="shared" si="137"/>
        <v>20</v>
      </c>
    </row>
    <row r="464" spans="1:14" x14ac:dyDescent="0.25">
      <c r="A464" s="27">
        <v>21</v>
      </c>
      <c r="B464" s="18">
        <v>23144.6</v>
      </c>
      <c r="C464" s="18">
        <f t="shared" si="129"/>
        <v>47212.669539999995</v>
      </c>
      <c r="D464" s="17">
        <f t="shared" si="124"/>
        <v>0</v>
      </c>
      <c r="E464" s="17">
        <f t="shared" si="125"/>
        <v>47212.669539999995</v>
      </c>
      <c r="F464" s="17">
        <f t="shared" si="130"/>
        <v>5193.3936494</v>
      </c>
      <c r="G464" s="17">
        <f t="shared" si="131"/>
        <v>4017.7981778540002</v>
      </c>
      <c r="H464" s="17">
        <f t="shared" si="126"/>
        <v>727.50724422319627</v>
      </c>
      <c r="I464" s="17">
        <f t="shared" si="127"/>
        <v>2318.2839774833333</v>
      </c>
      <c r="J464" s="17">
        <f t="shared" si="132"/>
        <v>22180.741764442613</v>
      </c>
      <c r="K464" s="17">
        <f t="shared" si="133"/>
        <v>424.91402585999992</v>
      </c>
      <c r="L464" s="17">
        <f t="shared" si="134"/>
        <v>113.31040689599998</v>
      </c>
      <c r="M464" s="25">
        <f t="shared" si="135"/>
        <v>82188.618786159132</v>
      </c>
      <c r="N464" s="1">
        <f t="shared" si="137"/>
        <v>21</v>
      </c>
    </row>
    <row r="465" spans="1:14" x14ac:dyDescent="0.25">
      <c r="A465" s="27">
        <v>22</v>
      </c>
      <c r="B465" s="18">
        <v>23279.81</v>
      </c>
      <c r="C465" s="18">
        <f t="shared" si="129"/>
        <v>47488.484419</v>
      </c>
      <c r="D465" s="17">
        <f t="shared" si="124"/>
        <v>0</v>
      </c>
      <c r="E465" s="17">
        <f t="shared" si="125"/>
        <v>47488.484419</v>
      </c>
      <c r="F465" s="17">
        <f t="shared" si="130"/>
        <v>5223.7332860899996</v>
      </c>
      <c r="G465" s="17">
        <f t="shared" si="131"/>
        <v>4041.2700240569002</v>
      </c>
      <c r="H465" s="17">
        <f t="shared" si="126"/>
        <v>727.50724422319627</v>
      </c>
      <c r="I465" s="17">
        <f t="shared" si="127"/>
        <v>2326.7882695858334</v>
      </c>
      <c r="J465" s="17">
        <f t="shared" si="132"/>
        <v>22306.605287559614</v>
      </c>
      <c r="K465" s="17">
        <f t="shared" si="133"/>
        <v>427.39635977099999</v>
      </c>
      <c r="L465" s="17">
        <f t="shared" si="134"/>
        <v>113.9723626056</v>
      </c>
      <c r="M465" s="25">
        <f t="shared" si="135"/>
        <v>82655.75725289213</v>
      </c>
      <c r="N465" s="1">
        <f t="shared" si="137"/>
        <v>22</v>
      </c>
    </row>
    <row r="466" spans="1:14" x14ac:dyDescent="0.25">
      <c r="A466" s="27">
        <v>23</v>
      </c>
      <c r="B466" s="18">
        <v>23415.02</v>
      </c>
      <c r="C466" s="18">
        <f t="shared" si="129"/>
        <v>47764.299297999998</v>
      </c>
      <c r="D466" s="17">
        <f t="shared" si="124"/>
        <v>0</v>
      </c>
      <c r="E466" s="17">
        <f t="shared" si="125"/>
        <v>47764.299297999998</v>
      </c>
      <c r="F466" s="17">
        <f t="shared" si="130"/>
        <v>5254.0729227800002</v>
      </c>
      <c r="G466" s="17">
        <f t="shared" si="131"/>
        <v>4064.7418702598002</v>
      </c>
      <c r="H466" s="17">
        <f t="shared" si="126"/>
        <v>727.50724422319627</v>
      </c>
      <c r="I466" s="17">
        <f t="shared" si="127"/>
        <v>2335.2925616883331</v>
      </c>
      <c r="J466" s="17">
        <f t="shared" si="132"/>
        <v>22432.468810676615</v>
      </c>
      <c r="K466" s="17">
        <f t="shared" si="133"/>
        <v>429.87869368199995</v>
      </c>
      <c r="L466" s="17">
        <f t="shared" si="134"/>
        <v>114.63431831519999</v>
      </c>
      <c r="M466" s="25">
        <f t="shared" si="135"/>
        <v>83122.895719625143</v>
      </c>
      <c r="N466" s="1">
        <f t="shared" si="137"/>
        <v>23</v>
      </c>
    </row>
    <row r="467" spans="1:14" x14ac:dyDescent="0.25">
      <c r="A467" s="27">
        <v>24</v>
      </c>
      <c r="B467" s="18">
        <v>23550.23</v>
      </c>
      <c r="C467" s="18">
        <f t="shared" si="129"/>
        <v>48040.114176999996</v>
      </c>
      <c r="D467" s="17">
        <f t="shared" si="124"/>
        <v>0</v>
      </c>
      <c r="E467" s="17">
        <f t="shared" si="125"/>
        <v>48040.114176999996</v>
      </c>
      <c r="F467" s="17">
        <f t="shared" si="130"/>
        <v>5284.4125594699999</v>
      </c>
      <c r="G467" s="17">
        <f t="shared" si="131"/>
        <v>4088.2137164627002</v>
      </c>
      <c r="H467" s="17">
        <f t="shared" si="126"/>
        <v>727.50724422319627</v>
      </c>
      <c r="I467" s="17">
        <f t="shared" si="127"/>
        <v>2343.7968537908332</v>
      </c>
      <c r="J467" s="17">
        <f t="shared" si="132"/>
        <v>22558.332333793613</v>
      </c>
      <c r="K467" s="17">
        <f t="shared" si="133"/>
        <v>432.3610275929999</v>
      </c>
      <c r="L467" s="17">
        <f t="shared" si="134"/>
        <v>115.29627402479998</v>
      </c>
      <c r="M467" s="25">
        <f t="shared" si="135"/>
        <v>83590.034186358142</v>
      </c>
      <c r="N467" s="1">
        <f t="shared" si="137"/>
        <v>24</v>
      </c>
    </row>
    <row r="468" spans="1:14" x14ac:dyDescent="0.25">
      <c r="A468" s="123">
        <v>25</v>
      </c>
      <c r="B468" s="18">
        <v>23685.439999999999</v>
      </c>
      <c r="C468" s="18">
        <f t="shared" si="129"/>
        <v>48315.929055999994</v>
      </c>
      <c r="D468" s="17">
        <f t="shared" si="124"/>
        <v>0</v>
      </c>
      <c r="E468" s="17">
        <f t="shared" si="125"/>
        <v>48315.929055999994</v>
      </c>
      <c r="F468" s="17">
        <f t="shared" si="130"/>
        <v>5314.7521961599996</v>
      </c>
      <c r="G468" s="17">
        <f t="shared" si="131"/>
        <v>4111.6855626655997</v>
      </c>
      <c r="H468" s="17">
        <f t="shared" si="126"/>
        <v>727.50724422319627</v>
      </c>
      <c r="I468" s="17">
        <f t="shared" si="127"/>
        <v>2352.3011458933333</v>
      </c>
      <c r="J468" s="17">
        <f t="shared" si="132"/>
        <v>22684.19585691061</v>
      </c>
      <c r="K468" s="17">
        <f t="shared" si="133"/>
        <v>434.84336150399992</v>
      </c>
      <c r="L468" s="17">
        <f t="shared" si="134"/>
        <v>115.95822973439998</v>
      </c>
      <c r="M468" s="25">
        <f t="shared" si="135"/>
        <v>84057.17265309114</v>
      </c>
      <c r="N468" s="1">
        <f t="shared" si="137"/>
        <v>25</v>
      </c>
    </row>
    <row r="469" spans="1:14" x14ac:dyDescent="0.25">
      <c r="A469" s="26">
        <v>26</v>
      </c>
      <c r="B469" s="18">
        <v>23685.439999999999</v>
      </c>
      <c r="C469" s="18">
        <f t="shared" si="129"/>
        <v>48315.929055999994</v>
      </c>
      <c r="D469" s="17">
        <f t="shared" si="124"/>
        <v>0</v>
      </c>
      <c r="E469" s="17">
        <f t="shared" si="125"/>
        <v>48315.929055999994</v>
      </c>
      <c r="F469" s="17">
        <f t="shared" si="130"/>
        <v>5314.7521961599996</v>
      </c>
      <c r="G469" s="17">
        <f t="shared" si="131"/>
        <v>4111.6855626655997</v>
      </c>
      <c r="H469" s="17">
        <f t="shared" si="126"/>
        <v>727.50724422319627</v>
      </c>
      <c r="I469" s="17">
        <f t="shared" si="127"/>
        <v>2352.3011458933333</v>
      </c>
      <c r="J469" s="17">
        <f t="shared" si="132"/>
        <v>22684.19585691061</v>
      </c>
      <c r="K469" s="17">
        <f t="shared" si="133"/>
        <v>434.84336150399992</v>
      </c>
      <c r="L469" s="17">
        <f t="shared" si="134"/>
        <v>115.95822973439998</v>
      </c>
      <c r="M469" s="25">
        <f t="shared" si="135"/>
        <v>84057.17265309114</v>
      </c>
      <c r="N469" s="1">
        <f t="shared" si="137"/>
        <v>26</v>
      </c>
    </row>
    <row r="470" spans="1:14" x14ac:dyDescent="0.25">
      <c r="A470" s="27">
        <v>27</v>
      </c>
      <c r="B470" s="18">
        <v>23685.439999999999</v>
      </c>
      <c r="C470" s="18">
        <f t="shared" si="129"/>
        <v>48315.929055999994</v>
      </c>
      <c r="D470" s="17">
        <f t="shared" si="124"/>
        <v>0</v>
      </c>
      <c r="E470" s="17">
        <f t="shared" si="125"/>
        <v>48315.929055999994</v>
      </c>
      <c r="F470" s="17">
        <f t="shared" si="130"/>
        <v>5314.7521961599996</v>
      </c>
      <c r="G470" s="17">
        <f t="shared" si="131"/>
        <v>4111.6855626655997</v>
      </c>
      <c r="H470" s="17">
        <f t="shared" si="126"/>
        <v>727.50724422319627</v>
      </c>
      <c r="I470" s="17">
        <f t="shared" si="127"/>
        <v>2352.3011458933333</v>
      </c>
      <c r="J470" s="17">
        <f t="shared" si="132"/>
        <v>22684.19585691061</v>
      </c>
      <c r="K470" s="17">
        <f t="shared" si="133"/>
        <v>434.84336150399992</v>
      </c>
      <c r="L470" s="17">
        <f t="shared" si="134"/>
        <v>115.95822973439998</v>
      </c>
      <c r="M470" s="25">
        <f t="shared" si="135"/>
        <v>84057.17265309114</v>
      </c>
      <c r="N470" s="1">
        <f t="shared" si="137"/>
        <v>27</v>
      </c>
    </row>
    <row r="471" spans="1:14" x14ac:dyDescent="0.25">
      <c r="A471" s="26">
        <v>28</v>
      </c>
      <c r="B471" s="18">
        <v>23685.439999999999</v>
      </c>
      <c r="C471" s="18">
        <f t="shared" si="129"/>
        <v>48315.929055999994</v>
      </c>
      <c r="D471" s="17">
        <f t="shared" si="124"/>
        <v>0</v>
      </c>
      <c r="E471" s="17">
        <f t="shared" si="125"/>
        <v>48315.929055999994</v>
      </c>
      <c r="F471" s="17">
        <f t="shared" si="130"/>
        <v>5314.7521961599996</v>
      </c>
      <c r="G471" s="17">
        <f t="shared" si="131"/>
        <v>4111.6855626655997</v>
      </c>
      <c r="H471" s="17">
        <f t="shared" si="126"/>
        <v>727.50724422319627</v>
      </c>
      <c r="I471" s="17">
        <f t="shared" si="127"/>
        <v>2352.3011458933333</v>
      </c>
      <c r="J471" s="17">
        <f t="shared" si="132"/>
        <v>22684.19585691061</v>
      </c>
      <c r="K471" s="17">
        <f t="shared" si="133"/>
        <v>434.84336150399992</v>
      </c>
      <c r="L471" s="17">
        <f t="shared" si="134"/>
        <v>115.95822973439998</v>
      </c>
      <c r="M471" s="25">
        <f t="shared" si="135"/>
        <v>84057.17265309114</v>
      </c>
      <c r="N471" s="1">
        <f t="shared" si="137"/>
        <v>28</v>
      </c>
    </row>
    <row r="472" spans="1:14" x14ac:dyDescent="0.25">
      <c r="A472" s="27">
        <v>29</v>
      </c>
      <c r="B472" s="18">
        <v>23685.439999999999</v>
      </c>
      <c r="C472" s="18">
        <f t="shared" si="129"/>
        <v>48315.929055999994</v>
      </c>
      <c r="D472" s="17">
        <f t="shared" si="124"/>
        <v>0</v>
      </c>
      <c r="E472" s="17">
        <f t="shared" si="125"/>
        <v>48315.929055999994</v>
      </c>
      <c r="F472" s="17">
        <f t="shared" si="130"/>
        <v>5314.7521961599996</v>
      </c>
      <c r="G472" s="17">
        <f t="shared" si="131"/>
        <v>4111.6855626655997</v>
      </c>
      <c r="H472" s="17">
        <f t="shared" si="126"/>
        <v>727.50724422319627</v>
      </c>
      <c r="I472" s="17">
        <f t="shared" si="127"/>
        <v>2352.3011458933333</v>
      </c>
      <c r="J472" s="17">
        <f t="shared" si="132"/>
        <v>22684.19585691061</v>
      </c>
      <c r="K472" s="17">
        <f t="shared" si="133"/>
        <v>434.84336150399992</v>
      </c>
      <c r="L472" s="17">
        <f t="shared" si="134"/>
        <v>115.95822973439998</v>
      </c>
      <c r="M472" s="25">
        <f t="shared" si="135"/>
        <v>84057.17265309114</v>
      </c>
      <c r="N472" s="1">
        <f t="shared" si="137"/>
        <v>29</v>
      </c>
    </row>
    <row r="473" spans="1:14" x14ac:dyDescent="0.25">
      <c r="A473" s="26">
        <v>30</v>
      </c>
      <c r="B473" s="18">
        <v>23685.439999999999</v>
      </c>
      <c r="C473" s="18">
        <f t="shared" si="129"/>
        <v>48315.929055999994</v>
      </c>
      <c r="D473" s="17">
        <f t="shared" si="124"/>
        <v>0</v>
      </c>
      <c r="E473" s="17">
        <f t="shared" si="125"/>
        <v>48315.929055999994</v>
      </c>
      <c r="F473" s="17">
        <f t="shared" si="130"/>
        <v>5314.7521961599996</v>
      </c>
      <c r="G473" s="17">
        <f t="shared" si="131"/>
        <v>4111.6855626655997</v>
      </c>
      <c r="H473" s="17">
        <f t="shared" si="126"/>
        <v>727.50724422319627</v>
      </c>
      <c r="I473" s="17">
        <f t="shared" si="127"/>
        <v>2352.3011458933333</v>
      </c>
      <c r="J473" s="17">
        <f t="shared" si="132"/>
        <v>22684.19585691061</v>
      </c>
      <c r="K473" s="17">
        <f t="shared" si="133"/>
        <v>434.84336150399992</v>
      </c>
      <c r="L473" s="17">
        <f t="shared" si="134"/>
        <v>115.95822973439998</v>
      </c>
      <c r="M473" s="25">
        <f t="shared" si="135"/>
        <v>84057.17265309114</v>
      </c>
      <c r="N473" s="1">
        <f t="shared" si="137"/>
        <v>30</v>
      </c>
    </row>
    <row r="474" spans="1:14" x14ac:dyDescent="0.25">
      <c r="A474" s="27">
        <v>31</v>
      </c>
      <c r="B474" s="18">
        <v>23685.439999999999</v>
      </c>
      <c r="C474" s="18">
        <f t="shared" si="129"/>
        <v>48315.929055999994</v>
      </c>
      <c r="D474" s="17">
        <f t="shared" si="124"/>
        <v>0</v>
      </c>
      <c r="E474" s="17">
        <f t="shared" si="125"/>
        <v>48315.929055999994</v>
      </c>
      <c r="F474" s="17">
        <f t="shared" si="130"/>
        <v>5314.7521961599996</v>
      </c>
      <c r="G474" s="17">
        <f t="shared" si="131"/>
        <v>4111.6855626655997</v>
      </c>
      <c r="H474" s="17">
        <f t="shared" si="126"/>
        <v>727.50724422319627</v>
      </c>
      <c r="I474" s="17">
        <f t="shared" si="127"/>
        <v>2352.3011458933333</v>
      </c>
      <c r="J474" s="17">
        <f t="shared" si="132"/>
        <v>22684.19585691061</v>
      </c>
      <c r="K474" s="17">
        <f t="shared" si="133"/>
        <v>434.84336150399992</v>
      </c>
      <c r="L474" s="17">
        <f t="shared" si="134"/>
        <v>115.95822973439998</v>
      </c>
      <c r="M474" s="25">
        <f t="shared" si="135"/>
        <v>84057.17265309114</v>
      </c>
      <c r="N474" s="1">
        <f t="shared" si="137"/>
        <v>31</v>
      </c>
    </row>
    <row r="475" spans="1:14" x14ac:dyDescent="0.25">
      <c r="A475" s="26">
        <v>32</v>
      </c>
      <c r="B475" s="18">
        <v>23685.439999999999</v>
      </c>
      <c r="C475" s="18">
        <f t="shared" si="129"/>
        <v>48315.929055999994</v>
      </c>
      <c r="D475" s="17">
        <f t="shared" si="124"/>
        <v>0</v>
      </c>
      <c r="E475" s="17">
        <f t="shared" si="125"/>
        <v>48315.929055999994</v>
      </c>
      <c r="F475" s="17">
        <f t="shared" si="130"/>
        <v>5314.7521961599996</v>
      </c>
      <c r="G475" s="17">
        <f t="shared" si="131"/>
        <v>4111.6855626655997</v>
      </c>
      <c r="H475" s="17">
        <f t="shared" si="126"/>
        <v>727.50724422319627</v>
      </c>
      <c r="I475" s="17">
        <f t="shared" si="127"/>
        <v>2352.3011458933333</v>
      </c>
      <c r="J475" s="17">
        <f t="shared" si="132"/>
        <v>22684.19585691061</v>
      </c>
      <c r="K475" s="17">
        <f t="shared" si="133"/>
        <v>434.84336150399992</v>
      </c>
      <c r="L475" s="17">
        <f t="shared" si="134"/>
        <v>115.95822973439998</v>
      </c>
      <c r="M475" s="25">
        <f t="shared" si="135"/>
        <v>84057.17265309114</v>
      </c>
      <c r="N475" s="1">
        <f t="shared" si="137"/>
        <v>32</v>
      </c>
    </row>
    <row r="476" spans="1:14" x14ac:dyDescent="0.25">
      <c r="A476" s="27">
        <v>33</v>
      </c>
      <c r="B476" s="18">
        <v>23685.439999999999</v>
      </c>
      <c r="C476" s="18">
        <f t="shared" si="129"/>
        <v>48315.929055999994</v>
      </c>
      <c r="D476" s="17">
        <f t="shared" si="124"/>
        <v>0</v>
      </c>
      <c r="E476" s="17">
        <f t="shared" si="125"/>
        <v>48315.929055999994</v>
      </c>
      <c r="F476" s="17">
        <f t="shared" si="130"/>
        <v>5314.7521961599996</v>
      </c>
      <c r="G476" s="17">
        <f t="shared" si="131"/>
        <v>4111.6855626655997</v>
      </c>
      <c r="H476" s="17">
        <f t="shared" si="126"/>
        <v>727.50724422319627</v>
      </c>
      <c r="I476" s="17">
        <f t="shared" si="127"/>
        <v>2352.3011458933333</v>
      </c>
      <c r="J476" s="17">
        <f t="shared" si="132"/>
        <v>22684.19585691061</v>
      </c>
      <c r="K476" s="17">
        <f t="shared" si="133"/>
        <v>434.84336150399992</v>
      </c>
      <c r="L476" s="17">
        <f t="shared" si="134"/>
        <v>115.95822973439998</v>
      </c>
      <c r="M476" s="25">
        <f t="shared" si="135"/>
        <v>84057.17265309114</v>
      </c>
      <c r="N476" s="1">
        <f t="shared" si="137"/>
        <v>33</v>
      </c>
    </row>
    <row r="477" spans="1:14" x14ac:dyDescent="0.25">
      <c r="A477" s="26">
        <v>34</v>
      </c>
      <c r="B477" s="18">
        <v>23685.439999999999</v>
      </c>
      <c r="C477" s="18">
        <f t="shared" si="129"/>
        <v>48315.929055999994</v>
      </c>
      <c r="D477" s="17">
        <f t="shared" si="124"/>
        <v>0</v>
      </c>
      <c r="E477" s="17">
        <f t="shared" si="125"/>
        <v>48315.929055999994</v>
      </c>
      <c r="F477" s="17">
        <f t="shared" si="130"/>
        <v>5314.7521961599996</v>
      </c>
      <c r="G477" s="17">
        <f t="shared" si="131"/>
        <v>4111.6855626655997</v>
      </c>
      <c r="H477" s="17">
        <f t="shared" si="126"/>
        <v>727.50724422319627</v>
      </c>
      <c r="I477" s="17">
        <f t="shared" si="127"/>
        <v>2352.3011458933333</v>
      </c>
      <c r="J477" s="17">
        <f t="shared" si="132"/>
        <v>22684.19585691061</v>
      </c>
      <c r="K477" s="17">
        <f t="shared" si="133"/>
        <v>434.84336150399992</v>
      </c>
      <c r="L477" s="17">
        <f t="shared" si="134"/>
        <v>115.95822973439998</v>
      </c>
      <c r="M477" s="25">
        <f t="shared" si="135"/>
        <v>84057.17265309114</v>
      </c>
      <c r="N477" s="1">
        <f t="shared" si="137"/>
        <v>34</v>
      </c>
    </row>
    <row r="478" spans="1:14" x14ac:dyDescent="0.25">
      <c r="A478" s="27">
        <v>35</v>
      </c>
      <c r="B478" s="18">
        <v>23685.439999999999</v>
      </c>
      <c r="C478" s="18">
        <f t="shared" si="129"/>
        <v>48315.929055999994</v>
      </c>
      <c r="D478" s="17">
        <f t="shared" si="124"/>
        <v>0</v>
      </c>
      <c r="E478" s="17">
        <f t="shared" si="125"/>
        <v>48315.929055999994</v>
      </c>
      <c r="F478" s="17">
        <f t="shared" si="130"/>
        <v>5314.7521961599996</v>
      </c>
      <c r="G478" s="17">
        <f t="shared" si="131"/>
        <v>4111.6855626655997</v>
      </c>
      <c r="H478" s="17">
        <f t="shared" si="126"/>
        <v>727.50724422319627</v>
      </c>
      <c r="I478" s="17">
        <f t="shared" si="127"/>
        <v>2352.3011458933333</v>
      </c>
      <c r="J478" s="17">
        <f t="shared" si="132"/>
        <v>22684.19585691061</v>
      </c>
      <c r="K478" s="17">
        <f t="shared" si="133"/>
        <v>434.84336150399992</v>
      </c>
      <c r="L478" s="17">
        <f t="shared" si="134"/>
        <v>115.95822973439998</v>
      </c>
      <c r="M478" s="25">
        <f t="shared" si="135"/>
        <v>84057.17265309114</v>
      </c>
      <c r="N478" s="1">
        <f t="shared" si="137"/>
        <v>35</v>
      </c>
    </row>
  </sheetData>
  <phoneticPr fontId="14" type="noConversion"/>
  <pageMargins left="0.7" right="0.7" top="0.75" bottom="0.75" header="0.3" footer="0.3"/>
  <pageSetup paperSize="9" scale="69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C8494-6F70-424B-8B8A-C05EF9C35A7B}">
  <dimension ref="A3:P336"/>
  <sheetViews>
    <sheetView zoomScaleNormal="100" workbookViewId="0">
      <pane xSplit="2" topLeftCell="C1" activePane="topRight" state="frozen"/>
      <selection pane="topRight" activeCell="C30" sqref="C30"/>
    </sheetView>
  </sheetViews>
  <sheetFormatPr baseColWidth="10" defaultColWidth="12.33203125" defaultRowHeight="13.8" x14ac:dyDescent="0.25"/>
  <cols>
    <col min="1" max="1" width="8.6640625" style="26" customWidth="1"/>
    <col min="2" max="2" width="15.21875" style="1" bestFit="1" customWidth="1"/>
    <col min="3" max="3" width="12.109375" style="1" bestFit="1" customWidth="1"/>
    <col min="4" max="4" width="11.5546875" style="1" customWidth="1"/>
    <col min="5" max="6" width="13.88671875" style="1" customWidth="1"/>
    <col min="7" max="8" width="13.109375" style="1" customWidth="1"/>
    <col min="9" max="9" width="13.88671875" style="1" customWidth="1"/>
    <col min="10" max="10" width="14.33203125" style="1" customWidth="1"/>
    <col min="11" max="11" width="14.6640625" style="1" customWidth="1"/>
    <col min="12" max="12" width="11" style="1" customWidth="1"/>
    <col min="13" max="13" width="15.33203125" style="1" customWidth="1"/>
    <col min="14" max="14" width="6.33203125" style="1" customWidth="1"/>
    <col min="15" max="15" width="24.33203125" style="1" customWidth="1"/>
    <col min="16" max="252" width="12.33203125" style="1"/>
    <col min="253" max="253" width="5.33203125" style="1" customWidth="1"/>
    <col min="254" max="254" width="12.6640625" style="1" customWidth="1"/>
    <col min="255" max="255" width="11.109375" style="1" customWidth="1"/>
    <col min="256" max="256" width="13.88671875" style="1" customWidth="1"/>
    <col min="257" max="257" width="14.33203125" style="1" customWidth="1"/>
    <col min="258" max="258" width="14.6640625" style="1" customWidth="1"/>
    <col min="259" max="259" width="13.109375" style="1" customWidth="1"/>
    <col min="260" max="260" width="14.88671875" style="1" customWidth="1"/>
    <col min="261" max="261" width="13.88671875" style="1" customWidth="1"/>
    <col min="262" max="263" width="11" style="1" customWidth="1"/>
    <col min="264" max="264" width="13.88671875" style="1" customWidth="1"/>
    <col min="265" max="265" width="15.33203125" style="1" customWidth="1"/>
    <col min="266" max="266" width="6.33203125" style="1" customWidth="1"/>
    <col min="267" max="267" width="14.44140625" style="1" customWidth="1"/>
    <col min="268" max="268" width="14.33203125" style="1" customWidth="1"/>
    <col min="269" max="269" width="13" style="1" bestFit="1" customWidth="1"/>
    <col min="270" max="508" width="12.33203125" style="1"/>
    <col min="509" max="509" width="5.33203125" style="1" customWidth="1"/>
    <col min="510" max="510" width="12.6640625" style="1" customWidth="1"/>
    <col min="511" max="511" width="11.109375" style="1" customWidth="1"/>
    <col min="512" max="512" width="13.88671875" style="1" customWidth="1"/>
    <col min="513" max="513" width="14.33203125" style="1" customWidth="1"/>
    <col min="514" max="514" width="14.6640625" style="1" customWidth="1"/>
    <col min="515" max="515" width="13.109375" style="1" customWidth="1"/>
    <col min="516" max="516" width="14.88671875" style="1" customWidth="1"/>
    <col min="517" max="517" width="13.88671875" style="1" customWidth="1"/>
    <col min="518" max="519" width="11" style="1" customWidth="1"/>
    <col min="520" max="520" width="13.88671875" style="1" customWidth="1"/>
    <col min="521" max="521" width="15.33203125" style="1" customWidth="1"/>
    <col min="522" max="522" width="6.33203125" style="1" customWidth="1"/>
    <col min="523" max="523" width="14.44140625" style="1" customWidth="1"/>
    <col min="524" max="524" width="14.33203125" style="1" customWidth="1"/>
    <col min="525" max="525" width="13" style="1" bestFit="1" customWidth="1"/>
    <col min="526" max="764" width="12.33203125" style="1"/>
    <col min="765" max="765" width="5.33203125" style="1" customWidth="1"/>
    <col min="766" max="766" width="12.6640625" style="1" customWidth="1"/>
    <col min="767" max="767" width="11.109375" style="1" customWidth="1"/>
    <col min="768" max="768" width="13.88671875" style="1" customWidth="1"/>
    <col min="769" max="769" width="14.33203125" style="1" customWidth="1"/>
    <col min="770" max="770" width="14.6640625" style="1" customWidth="1"/>
    <col min="771" max="771" width="13.109375" style="1" customWidth="1"/>
    <col min="772" max="772" width="14.88671875" style="1" customWidth="1"/>
    <col min="773" max="773" width="13.88671875" style="1" customWidth="1"/>
    <col min="774" max="775" width="11" style="1" customWidth="1"/>
    <col min="776" max="776" width="13.88671875" style="1" customWidth="1"/>
    <col min="777" max="777" width="15.33203125" style="1" customWidth="1"/>
    <col min="778" max="778" width="6.33203125" style="1" customWidth="1"/>
    <col min="779" max="779" width="14.44140625" style="1" customWidth="1"/>
    <col min="780" max="780" width="14.33203125" style="1" customWidth="1"/>
    <col min="781" max="781" width="13" style="1" bestFit="1" customWidth="1"/>
    <col min="782" max="1020" width="12.33203125" style="1"/>
    <col min="1021" max="1021" width="5.33203125" style="1" customWidth="1"/>
    <col min="1022" max="1022" width="12.6640625" style="1" customWidth="1"/>
    <col min="1023" max="1023" width="11.109375" style="1" customWidth="1"/>
    <col min="1024" max="1024" width="13.88671875" style="1" customWidth="1"/>
    <col min="1025" max="1025" width="14.33203125" style="1" customWidth="1"/>
    <col min="1026" max="1026" width="14.6640625" style="1" customWidth="1"/>
    <col min="1027" max="1027" width="13.109375" style="1" customWidth="1"/>
    <col min="1028" max="1028" width="14.88671875" style="1" customWidth="1"/>
    <col min="1029" max="1029" width="13.88671875" style="1" customWidth="1"/>
    <col min="1030" max="1031" width="11" style="1" customWidth="1"/>
    <col min="1032" max="1032" width="13.88671875" style="1" customWidth="1"/>
    <col min="1033" max="1033" width="15.33203125" style="1" customWidth="1"/>
    <col min="1034" max="1034" width="6.33203125" style="1" customWidth="1"/>
    <col min="1035" max="1035" width="14.44140625" style="1" customWidth="1"/>
    <col min="1036" max="1036" width="14.33203125" style="1" customWidth="1"/>
    <col min="1037" max="1037" width="13" style="1" bestFit="1" customWidth="1"/>
    <col min="1038" max="1276" width="12.33203125" style="1"/>
    <col min="1277" max="1277" width="5.33203125" style="1" customWidth="1"/>
    <col min="1278" max="1278" width="12.6640625" style="1" customWidth="1"/>
    <col min="1279" max="1279" width="11.109375" style="1" customWidth="1"/>
    <col min="1280" max="1280" width="13.88671875" style="1" customWidth="1"/>
    <col min="1281" max="1281" width="14.33203125" style="1" customWidth="1"/>
    <col min="1282" max="1282" width="14.6640625" style="1" customWidth="1"/>
    <col min="1283" max="1283" width="13.109375" style="1" customWidth="1"/>
    <col min="1284" max="1284" width="14.88671875" style="1" customWidth="1"/>
    <col min="1285" max="1285" width="13.88671875" style="1" customWidth="1"/>
    <col min="1286" max="1287" width="11" style="1" customWidth="1"/>
    <col min="1288" max="1288" width="13.88671875" style="1" customWidth="1"/>
    <col min="1289" max="1289" width="15.33203125" style="1" customWidth="1"/>
    <col min="1290" max="1290" width="6.33203125" style="1" customWidth="1"/>
    <col min="1291" max="1291" width="14.44140625" style="1" customWidth="1"/>
    <col min="1292" max="1292" width="14.33203125" style="1" customWidth="1"/>
    <col min="1293" max="1293" width="13" style="1" bestFit="1" customWidth="1"/>
    <col min="1294" max="1532" width="12.33203125" style="1"/>
    <col min="1533" max="1533" width="5.33203125" style="1" customWidth="1"/>
    <col min="1534" max="1534" width="12.6640625" style="1" customWidth="1"/>
    <col min="1535" max="1535" width="11.109375" style="1" customWidth="1"/>
    <col min="1536" max="1536" width="13.88671875" style="1" customWidth="1"/>
    <col min="1537" max="1537" width="14.33203125" style="1" customWidth="1"/>
    <col min="1538" max="1538" width="14.6640625" style="1" customWidth="1"/>
    <col min="1539" max="1539" width="13.109375" style="1" customWidth="1"/>
    <col min="1540" max="1540" width="14.88671875" style="1" customWidth="1"/>
    <col min="1541" max="1541" width="13.88671875" style="1" customWidth="1"/>
    <col min="1542" max="1543" width="11" style="1" customWidth="1"/>
    <col min="1544" max="1544" width="13.88671875" style="1" customWidth="1"/>
    <col min="1545" max="1545" width="15.33203125" style="1" customWidth="1"/>
    <col min="1546" max="1546" width="6.33203125" style="1" customWidth="1"/>
    <col min="1547" max="1547" width="14.44140625" style="1" customWidth="1"/>
    <col min="1548" max="1548" width="14.33203125" style="1" customWidth="1"/>
    <col min="1549" max="1549" width="13" style="1" bestFit="1" customWidth="1"/>
    <col min="1550" max="1788" width="12.33203125" style="1"/>
    <col min="1789" max="1789" width="5.33203125" style="1" customWidth="1"/>
    <col min="1790" max="1790" width="12.6640625" style="1" customWidth="1"/>
    <col min="1791" max="1791" width="11.109375" style="1" customWidth="1"/>
    <col min="1792" max="1792" width="13.88671875" style="1" customWidth="1"/>
    <col min="1793" max="1793" width="14.33203125" style="1" customWidth="1"/>
    <col min="1794" max="1794" width="14.6640625" style="1" customWidth="1"/>
    <col min="1795" max="1795" width="13.109375" style="1" customWidth="1"/>
    <col min="1796" max="1796" width="14.88671875" style="1" customWidth="1"/>
    <col min="1797" max="1797" width="13.88671875" style="1" customWidth="1"/>
    <col min="1798" max="1799" width="11" style="1" customWidth="1"/>
    <col min="1800" max="1800" width="13.88671875" style="1" customWidth="1"/>
    <col min="1801" max="1801" width="15.33203125" style="1" customWidth="1"/>
    <col min="1802" max="1802" width="6.33203125" style="1" customWidth="1"/>
    <col min="1803" max="1803" width="14.44140625" style="1" customWidth="1"/>
    <col min="1804" max="1804" width="14.33203125" style="1" customWidth="1"/>
    <col min="1805" max="1805" width="13" style="1" bestFit="1" customWidth="1"/>
    <col min="1806" max="2044" width="12.33203125" style="1"/>
    <col min="2045" max="2045" width="5.33203125" style="1" customWidth="1"/>
    <col min="2046" max="2046" width="12.6640625" style="1" customWidth="1"/>
    <col min="2047" max="2047" width="11.109375" style="1" customWidth="1"/>
    <col min="2048" max="2048" width="13.88671875" style="1" customWidth="1"/>
    <col min="2049" max="2049" width="14.33203125" style="1" customWidth="1"/>
    <col min="2050" max="2050" width="14.6640625" style="1" customWidth="1"/>
    <col min="2051" max="2051" width="13.109375" style="1" customWidth="1"/>
    <col min="2052" max="2052" width="14.88671875" style="1" customWidth="1"/>
    <col min="2053" max="2053" width="13.88671875" style="1" customWidth="1"/>
    <col min="2054" max="2055" width="11" style="1" customWidth="1"/>
    <col min="2056" max="2056" width="13.88671875" style="1" customWidth="1"/>
    <col min="2057" max="2057" width="15.33203125" style="1" customWidth="1"/>
    <col min="2058" max="2058" width="6.33203125" style="1" customWidth="1"/>
    <col min="2059" max="2059" width="14.44140625" style="1" customWidth="1"/>
    <col min="2060" max="2060" width="14.33203125" style="1" customWidth="1"/>
    <col min="2061" max="2061" width="13" style="1" bestFit="1" customWidth="1"/>
    <col min="2062" max="2300" width="12.33203125" style="1"/>
    <col min="2301" max="2301" width="5.33203125" style="1" customWidth="1"/>
    <col min="2302" max="2302" width="12.6640625" style="1" customWidth="1"/>
    <col min="2303" max="2303" width="11.109375" style="1" customWidth="1"/>
    <col min="2304" max="2304" width="13.88671875" style="1" customWidth="1"/>
    <col min="2305" max="2305" width="14.33203125" style="1" customWidth="1"/>
    <col min="2306" max="2306" width="14.6640625" style="1" customWidth="1"/>
    <col min="2307" max="2307" width="13.109375" style="1" customWidth="1"/>
    <col min="2308" max="2308" width="14.88671875" style="1" customWidth="1"/>
    <col min="2309" max="2309" width="13.88671875" style="1" customWidth="1"/>
    <col min="2310" max="2311" width="11" style="1" customWidth="1"/>
    <col min="2312" max="2312" width="13.88671875" style="1" customWidth="1"/>
    <col min="2313" max="2313" width="15.33203125" style="1" customWidth="1"/>
    <col min="2314" max="2314" width="6.33203125" style="1" customWidth="1"/>
    <col min="2315" max="2315" width="14.44140625" style="1" customWidth="1"/>
    <col min="2316" max="2316" width="14.33203125" style="1" customWidth="1"/>
    <col min="2317" max="2317" width="13" style="1" bestFit="1" customWidth="1"/>
    <col min="2318" max="2556" width="12.33203125" style="1"/>
    <col min="2557" max="2557" width="5.33203125" style="1" customWidth="1"/>
    <col min="2558" max="2558" width="12.6640625" style="1" customWidth="1"/>
    <col min="2559" max="2559" width="11.109375" style="1" customWidth="1"/>
    <col min="2560" max="2560" width="13.88671875" style="1" customWidth="1"/>
    <col min="2561" max="2561" width="14.33203125" style="1" customWidth="1"/>
    <col min="2562" max="2562" width="14.6640625" style="1" customWidth="1"/>
    <col min="2563" max="2563" width="13.109375" style="1" customWidth="1"/>
    <col min="2564" max="2564" width="14.88671875" style="1" customWidth="1"/>
    <col min="2565" max="2565" width="13.88671875" style="1" customWidth="1"/>
    <col min="2566" max="2567" width="11" style="1" customWidth="1"/>
    <col min="2568" max="2568" width="13.88671875" style="1" customWidth="1"/>
    <col min="2569" max="2569" width="15.33203125" style="1" customWidth="1"/>
    <col min="2570" max="2570" width="6.33203125" style="1" customWidth="1"/>
    <col min="2571" max="2571" width="14.44140625" style="1" customWidth="1"/>
    <col min="2572" max="2572" width="14.33203125" style="1" customWidth="1"/>
    <col min="2573" max="2573" width="13" style="1" bestFit="1" customWidth="1"/>
    <col min="2574" max="2812" width="12.33203125" style="1"/>
    <col min="2813" max="2813" width="5.33203125" style="1" customWidth="1"/>
    <col min="2814" max="2814" width="12.6640625" style="1" customWidth="1"/>
    <col min="2815" max="2815" width="11.109375" style="1" customWidth="1"/>
    <col min="2816" max="2816" width="13.88671875" style="1" customWidth="1"/>
    <col min="2817" max="2817" width="14.33203125" style="1" customWidth="1"/>
    <col min="2818" max="2818" width="14.6640625" style="1" customWidth="1"/>
    <col min="2819" max="2819" width="13.109375" style="1" customWidth="1"/>
    <col min="2820" max="2820" width="14.88671875" style="1" customWidth="1"/>
    <col min="2821" max="2821" width="13.88671875" style="1" customWidth="1"/>
    <col min="2822" max="2823" width="11" style="1" customWidth="1"/>
    <col min="2824" max="2824" width="13.88671875" style="1" customWidth="1"/>
    <col min="2825" max="2825" width="15.33203125" style="1" customWidth="1"/>
    <col min="2826" max="2826" width="6.33203125" style="1" customWidth="1"/>
    <col min="2827" max="2827" width="14.44140625" style="1" customWidth="1"/>
    <col min="2828" max="2828" width="14.33203125" style="1" customWidth="1"/>
    <col min="2829" max="2829" width="13" style="1" bestFit="1" customWidth="1"/>
    <col min="2830" max="3068" width="12.33203125" style="1"/>
    <col min="3069" max="3069" width="5.33203125" style="1" customWidth="1"/>
    <col min="3070" max="3070" width="12.6640625" style="1" customWidth="1"/>
    <col min="3071" max="3071" width="11.109375" style="1" customWidth="1"/>
    <col min="3072" max="3072" width="13.88671875" style="1" customWidth="1"/>
    <col min="3073" max="3073" width="14.33203125" style="1" customWidth="1"/>
    <col min="3074" max="3074" width="14.6640625" style="1" customWidth="1"/>
    <col min="3075" max="3075" width="13.109375" style="1" customWidth="1"/>
    <col min="3076" max="3076" width="14.88671875" style="1" customWidth="1"/>
    <col min="3077" max="3077" width="13.88671875" style="1" customWidth="1"/>
    <col min="3078" max="3079" width="11" style="1" customWidth="1"/>
    <col min="3080" max="3080" width="13.88671875" style="1" customWidth="1"/>
    <col min="3081" max="3081" width="15.33203125" style="1" customWidth="1"/>
    <col min="3082" max="3082" width="6.33203125" style="1" customWidth="1"/>
    <col min="3083" max="3083" width="14.44140625" style="1" customWidth="1"/>
    <col min="3084" max="3084" width="14.33203125" style="1" customWidth="1"/>
    <col min="3085" max="3085" width="13" style="1" bestFit="1" customWidth="1"/>
    <col min="3086" max="3324" width="12.33203125" style="1"/>
    <col min="3325" max="3325" width="5.33203125" style="1" customWidth="1"/>
    <col min="3326" max="3326" width="12.6640625" style="1" customWidth="1"/>
    <col min="3327" max="3327" width="11.109375" style="1" customWidth="1"/>
    <col min="3328" max="3328" width="13.88671875" style="1" customWidth="1"/>
    <col min="3329" max="3329" width="14.33203125" style="1" customWidth="1"/>
    <col min="3330" max="3330" width="14.6640625" style="1" customWidth="1"/>
    <col min="3331" max="3331" width="13.109375" style="1" customWidth="1"/>
    <col min="3332" max="3332" width="14.88671875" style="1" customWidth="1"/>
    <col min="3333" max="3333" width="13.88671875" style="1" customWidth="1"/>
    <col min="3334" max="3335" width="11" style="1" customWidth="1"/>
    <col min="3336" max="3336" width="13.88671875" style="1" customWidth="1"/>
    <col min="3337" max="3337" width="15.33203125" style="1" customWidth="1"/>
    <col min="3338" max="3338" width="6.33203125" style="1" customWidth="1"/>
    <col min="3339" max="3339" width="14.44140625" style="1" customWidth="1"/>
    <col min="3340" max="3340" width="14.33203125" style="1" customWidth="1"/>
    <col min="3341" max="3341" width="13" style="1" bestFit="1" customWidth="1"/>
    <col min="3342" max="3580" width="12.33203125" style="1"/>
    <col min="3581" max="3581" width="5.33203125" style="1" customWidth="1"/>
    <col min="3582" max="3582" width="12.6640625" style="1" customWidth="1"/>
    <col min="3583" max="3583" width="11.109375" style="1" customWidth="1"/>
    <col min="3584" max="3584" width="13.88671875" style="1" customWidth="1"/>
    <col min="3585" max="3585" width="14.33203125" style="1" customWidth="1"/>
    <col min="3586" max="3586" width="14.6640625" style="1" customWidth="1"/>
    <col min="3587" max="3587" width="13.109375" style="1" customWidth="1"/>
    <col min="3588" max="3588" width="14.88671875" style="1" customWidth="1"/>
    <col min="3589" max="3589" width="13.88671875" style="1" customWidth="1"/>
    <col min="3590" max="3591" width="11" style="1" customWidth="1"/>
    <col min="3592" max="3592" width="13.88671875" style="1" customWidth="1"/>
    <col min="3593" max="3593" width="15.33203125" style="1" customWidth="1"/>
    <col min="3594" max="3594" width="6.33203125" style="1" customWidth="1"/>
    <col min="3595" max="3595" width="14.44140625" style="1" customWidth="1"/>
    <col min="3596" max="3596" width="14.33203125" style="1" customWidth="1"/>
    <col min="3597" max="3597" width="13" style="1" bestFit="1" customWidth="1"/>
    <col min="3598" max="3836" width="12.33203125" style="1"/>
    <col min="3837" max="3837" width="5.33203125" style="1" customWidth="1"/>
    <col min="3838" max="3838" width="12.6640625" style="1" customWidth="1"/>
    <col min="3839" max="3839" width="11.109375" style="1" customWidth="1"/>
    <col min="3840" max="3840" width="13.88671875" style="1" customWidth="1"/>
    <col min="3841" max="3841" width="14.33203125" style="1" customWidth="1"/>
    <col min="3842" max="3842" width="14.6640625" style="1" customWidth="1"/>
    <col min="3843" max="3843" width="13.109375" style="1" customWidth="1"/>
    <col min="3844" max="3844" width="14.88671875" style="1" customWidth="1"/>
    <col min="3845" max="3845" width="13.88671875" style="1" customWidth="1"/>
    <col min="3846" max="3847" width="11" style="1" customWidth="1"/>
    <col min="3848" max="3848" width="13.88671875" style="1" customWidth="1"/>
    <col min="3849" max="3849" width="15.33203125" style="1" customWidth="1"/>
    <col min="3850" max="3850" width="6.33203125" style="1" customWidth="1"/>
    <col min="3851" max="3851" width="14.44140625" style="1" customWidth="1"/>
    <col min="3852" max="3852" width="14.33203125" style="1" customWidth="1"/>
    <col min="3853" max="3853" width="13" style="1" bestFit="1" customWidth="1"/>
    <col min="3854" max="4092" width="12.33203125" style="1"/>
    <col min="4093" max="4093" width="5.33203125" style="1" customWidth="1"/>
    <col min="4094" max="4094" width="12.6640625" style="1" customWidth="1"/>
    <col min="4095" max="4095" width="11.109375" style="1" customWidth="1"/>
    <col min="4096" max="4096" width="13.88671875" style="1" customWidth="1"/>
    <col min="4097" max="4097" width="14.33203125" style="1" customWidth="1"/>
    <col min="4098" max="4098" width="14.6640625" style="1" customWidth="1"/>
    <col min="4099" max="4099" width="13.109375" style="1" customWidth="1"/>
    <col min="4100" max="4100" width="14.88671875" style="1" customWidth="1"/>
    <col min="4101" max="4101" width="13.88671875" style="1" customWidth="1"/>
    <col min="4102" max="4103" width="11" style="1" customWidth="1"/>
    <col min="4104" max="4104" width="13.88671875" style="1" customWidth="1"/>
    <col min="4105" max="4105" width="15.33203125" style="1" customWidth="1"/>
    <col min="4106" max="4106" width="6.33203125" style="1" customWidth="1"/>
    <col min="4107" max="4107" width="14.44140625" style="1" customWidth="1"/>
    <col min="4108" max="4108" width="14.33203125" style="1" customWidth="1"/>
    <col min="4109" max="4109" width="13" style="1" bestFit="1" customWidth="1"/>
    <col min="4110" max="4348" width="12.33203125" style="1"/>
    <col min="4349" max="4349" width="5.33203125" style="1" customWidth="1"/>
    <col min="4350" max="4350" width="12.6640625" style="1" customWidth="1"/>
    <col min="4351" max="4351" width="11.109375" style="1" customWidth="1"/>
    <col min="4352" max="4352" width="13.88671875" style="1" customWidth="1"/>
    <col min="4353" max="4353" width="14.33203125" style="1" customWidth="1"/>
    <col min="4354" max="4354" width="14.6640625" style="1" customWidth="1"/>
    <col min="4355" max="4355" width="13.109375" style="1" customWidth="1"/>
    <col min="4356" max="4356" width="14.88671875" style="1" customWidth="1"/>
    <col min="4357" max="4357" width="13.88671875" style="1" customWidth="1"/>
    <col min="4358" max="4359" width="11" style="1" customWidth="1"/>
    <col min="4360" max="4360" width="13.88671875" style="1" customWidth="1"/>
    <col min="4361" max="4361" width="15.33203125" style="1" customWidth="1"/>
    <col min="4362" max="4362" width="6.33203125" style="1" customWidth="1"/>
    <col min="4363" max="4363" width="14.44140625" style="1" customWidth="1"/>
    <col min="4364" max="4364" width="14.33203125" style="1" customWidth="1"/>
    <col min="4365" max="4365" width="13" style="1" bestFit="1" customWidth="1"/>
    <col min="4366" max="4604" width="12.33203125" style="1"/>
    <col min="4605" max="4605" width="5.33203125" style="1" customWidth="1"/>
    <col min="4606" max="4606" width="12.6640625" style="1" customWidth="1"/>
    <col min="4607" max="4607" width="11.109375" style="1" customWidth="1"/>
    <col min="4608" max="4608" width="13.88671875" style="1" customWidth="1"/>
    <col min="4609" max="4609" width="14.33203125" style="1" customWidth="1"/>
    <col min="4610" max="4610" width="14.6640625" style="1" customWidth="1"/>
    <col min="4611" max="4611" width="13.109375" style="1" customWidth="1"/>
    <col min="4612" max="4612" width="14.88671875" style="1" customWidth="1"/>
    <col min="4613" max="4613" width="13.88671875" style="1" customWidth="1"/>
    <col min="4614" max="4615" width="11" style="1" customWidth="1"/>
    <col min="4616" max="4616" width="13.88671875" style="1" customWidth="1"/>
    <col min="4617" max="4617" width="15.33203125" style="1" customWidth="1"/>
    <col min="4618" max="4618" width="6.33203125" style="1" customWidth="1"/>
    <col min="4619" max="4619" width="14.44140625" style="1" customWidth="1"/>
    <col min="4620" max="4620" width="14.33203125" style="1" customWidth="1"/>
    <col min="4621" max="4621" width="13" style="1" bestFit="1" customWidth="1"/>
    <col min="4622" max="4860" width="12.33203125" style="1"/>
    <col min="4861" max="4861" width="5.33203125" style="1" customWidth="1"/>
    <col min="4862" max="4862" width="12.6640625" style="1" customWidth="1"/>
    <col min="4863" max="4863" width="11.109375" style="1" customWidth="1"/>
    <col min="4864" max="4864" width="13.88671875" style="1" customWidth="1"/>
    <col min="4865" max="4865" width="14.33203125" style="1" customWidth="1"/>
    <col min="4866" max="4866" width="14.6640625" style="1" customWidth="1"/>
    <col min="4867" max="4867" width="13.109375" style="1" customWidth="1"/>
    <col min="4868" max="4868" width="14.88671875" style="1" customWidth="1"/>
    <col min="4869" max="4869" width="13.88671875" style="1" customWidth="1"/>
    <col min="4870" max="4871" width="11" style="1" customWidth="1"/>
    <col min="4872" max="4872" width="13.88671875" style="1" customWidth="1"/>
    <col min="4873" max="4873" width="15.33203125" style="1" customWidth="1"/>
    <col min="4874" max="4874" width="6.33203125" style="1" customWidth="1"/>
    <col min="4875" max="4875" width="14.44140625" style="1" customWidth="1"/>
    <col min="4876" max="4876" width="14.33203125" style="1" customWidth="1"/>
    <col min="4877" max="4877" width="13" style="1" bestFit="1" customWidth="1"/>
    <col min="4878" max="5116" width="12.33203125" style="1"/>
    <col min="5117" max="5117" width="5.33203125" style="1" customWidth="1"/>
    <col min="5118" max="5118" width="12.6640625" style="1" customWidth="1"/>
    <col min="5119" max="5119" width="11.109375" style="1" customWidth="1"/>
    <col min="5120" max="5120" width="13.88671875" style="1" customWidth="1"/>
    <col min="5121" max="5121" width="14.33203125" style="1" customWidth="1"/>
    <col min="5122" max="5122" width="14.6640625" style="1" customWidth="1"/>
    <col min="5123" max="5123" width="13.109375" style="1" customWidth="1"/>
    <col min="5124" max="5124" width="14.88671875" style="1" customWidth="1"/>
    <col min="5125" max="5125" width="13.88671875" style="1" customWidth="1"/>
    <col min="5126" max="5127" width="11" style="1" customWidth="1"/>
    <col min="5128" max="5128" width="13.88671875" style="1" customWidth="1"/>
    <col min="5129" max="5129" width="15.33203125" style="1" customWidth="1"/>
    <col min="5130" max="5130" width="6.33203125" style="1" customWidth="1"/>
    <col min="5131" max="5131" width="14.44140625" style="1" customWidth="1"/>
    <col min="5132" max="5132" width="14.33203125" style="1" customWidth="1"/>
    <col min="5133" max="5133" width="13" style="1" bestFit="1" customWidth="1"/>
    <col min="5134" max="5372" width="12.33203125" style="1"/>
    <col min="5373" max="5373" width="5.33203125" style="1" customWidth="1"/>
    <col min="5374" max="5374" width="12.6640625" style="1" customWidth="1"/>
    <col min="5375" max="5375" width="11.109375" style="1" customWidth="1"/>
    <col min="5376" max="5376" width="13.88671875" style="1" customWidth="1"/>
    <col min="5377" max="5377" width="14.33203125" style="1" customWidth="1"/>
    <col min="5378" max="5378" width="14.6640625" style="1" customWidth="1"/>
    <col min="5379" max="5379" width="13.109375" style="1" customWidth="1"/>
    <col min="5380" max="5380" width="14.88671875" style="1" customWidth="1"/>
    <col min="5381" max="5381" width="13.88671875" style="1" customWidth="1"/>
    <col min="5382" max="5383" width="11" style="1" customWidth="1"/>
    <col min="5384" max="5384" width="13.88671875" style="1" customWidth="1"/>
    <col min="5385" max="5385" width="15.33203125" style="1" customWidth="1"/>
    <col min="5386" max="5386" width="6.33203125" style="1" customWidth="1"/>
    <col min="5387" max="5387" width="14.44140625" style="1" customWidth="1"/>
    <col min="5388" max="5388" width="14.33203125" style="1" customWidth="1"/>
    <col min="5389" max="5389" width="13" style="1" bestFit="1" customWidth="1"/>
    <col min="5390" max="5628" width="12.33203125" style="1"/>
    <col min="5629" max="5629" width="5.33203125" style="1" customWidth="1"/>
    <col min="5630" max="5630" width="12.6640625" style="1" customWidth="1"/>
    <col min="5631" max="5631" width="11.109375" style="1" customWidth="1"/>
    <col min="5632" max="5632" width="13.88671875" style="1" customWidth="1"/>
    <col min="5633" max="5633" width="14.33203125" style="1" customWidth="1"/>
    <col min="5634" max="5634" width="14.6640625" style="1" customWidth="1"/>
    <col min="5635" max="5635" width="13.109375" style="1" customWidth="1"/>
    <col min="5636" max="5636" width="14.88671875" style="1" customWidth="1"/>
    <col min="5637" max="5637" width="13.88671875" style="1" customWidth="1"/>
    <col min="5638" max="5639" width="11" style="1" customWidth="1"/>
    <col min="5640" max="5640" width="13.88671875" style="1" customWidth="1"/>
    <col min="5641" max="5641" width="15.33203125" style="1" customWidth="1"/>
    <col min="5642" max="5642" width="6.33203125" style="1" customWidth="1"/>
    <col min="5643" max="5643" width="14.44140625" style="1" customWidth="1"/>
    <col min="5644" max="5644" width="14.33203125" style="1" customWidth="1"/>
    <col min="5645" max="5645" width="13" style="1" bestFit="1" customWidth="1"/>
    <col min="5646" max="5884" width="12.33203125" style="1"/>
    <col min="5885" max="5885" width="5.33203125" style="1" customWidth="1"/>
    <col min="5886" max="5886" width="12.6640625" style="1" customWidth="1"/>
    <col min="5887" max="5887" width="11.109375" style="1" customWidth="1"/>
    <col min="5888" max="5888" width="13.88671875" style="1" customWidth="1"/>
    <col min="5889" max="5889" width="14.33203125" style="1" customWidth="1"/>
    <col min="5890" max="5890" width="14.6640625" style="1" customWidth="1"/>
    <col min="5891" max="5891" width="13.109375" style="1" customWidth="1"/>
    <col min="5892" max="5892" width="14.88671875" style="1" customWidth="1"/>
    <col min="5893" max="5893" width="13.88671875" style="1" customWidth="1"/>
    <col min="5894" max="5895" width="11" style="1" customWidth="1"/>
    <col min="5896" max="5896" width="13.88671875" style="1" customWidth="1"/>
    <col min="5897" max="5897" width="15.33203125" style="1" customWidth="1"/>
    <col min="5898" max="5898" width="6.33203125" style="1" customWidth="1"/>
    <col min="5899" max="5899" width="14.44140625" style="1" customWidth="1"/>
    <col min="5900" max="5900" width="14.33203125" style="1" customWidth="1"/>
    <col min="5901" max="5901" width="13" style="1" bestFit="1" customWidth="1"/>
    <col min="5902" max="6140" width="12.33203125" style="1"/>
    <col min="6141" max="6141" width="5.33203125" style="1" customWidth="1"/>
    <col min="6142" max="6142" width="12.6640625" style="1" customWidth="1"/>
    <col min="6143" max="6143" width="11.109375" style="1" customWidth="1"/>
    <col min="6144" max="6144" width="13.88671875" style="1" customWidth="1"/>
    <col min="6145" max="6145" width="14.33203125" style="1" customWidth="1"/>
    <col min="6146" max="6146" width="14.6640625" style="1" customWidth="1"/>
    <col min="6147" max="6147" width="13.109375" style="1" customWidth="1"/>
    <col min="6148" max="6148" width="14.88671875" style="1" customWidth="1"/>
    <col min="6149" max="6149" width="13.88671875" style="1" customWidth="1"/>
    <col min="6150" max="6151" width="11" style="1" customWidth="1"/>
    <col min="6152" max="6152" width="13.88671875" style="1" customWidth="1"/>
    <col min="6153" max="6153" width="15.33203125" style="1" customWidth="1"/>
    <col min="6154" max="6154" width="6.33203125" style="1" customWidth="1"/>
    <col min="6155" max="6155" width="14.44140625" style="1" customWidth="1"/>
    <col min="6156" max="6156" width="14.33203125" style="1" customWidth="1"/>
    <col min="6157" max="6157" width="13" style="1" bestFit="1" customWidth="1"/>
    <col min="6158" max="6396" width="12.33203125" style="1"/>
    <col min="6397" max="6397" width="5.33203125" style="1" customWidth="1"/>
    <col min="6398" max="6398" width="12.6640625" style="1" customWidth="1"/>
    <col min="6399" max="6399" width="11.109375" style="1" customWidth="1"/>
    <col min="6400" max="6400" width="13.88671875" style="1" customWidth="1"/>
    <col min="6401" max="6401" width="14.33203125" style="1" customWidth="1"/>
    <col min="6402" max="6402" width="14.6640625" style="1" customWidth="1"/>
    <col min="6403" max="6403" width="13.109375" style="1" customWidth="1"/>
    <col min="6404" max="6404" width="14.88671875" style="1" customWidth="1"/>
    <col min="6405" max="6405" width="13.88671875" style="1" customWidth="1"/>
    <col min="6406" max="6407" width="11" style="1" customWidth="1"/>
    <col min="6408" max="6408" width="13.88671875" style="1" customWidth="1"/>
    <col min="6409" max="6409" width="15.33203125" style="1" customWidth="1"/>
    <col min="6410" max="6410" width="6.33203125" style="1" customWidth="1"/>
    <col min="6411" max="6411" width="14.44140625" style="1" customWidth="1"/>
    <col min="6412" max="6412" width="14.33203125" style="1" customWidth="1"/>
    <col min="6413" max="6413" width="13" style="1" bestFit="1" customWidth="1"/>
    <col min="6414" max="6652" width="12.33203125" style="1"/>
    <col min="6653" max="6653" width="5.33203125" style="1" customWidth="1"/>
    <col min="6654" max="6654" width="12.6640625" style="1" customWidth="1"/>
    <col min="6655" max="6655" width="11.109375" style="1" customWidth="1"/>
    <col min="6656" max="6656" width="13.88671875" style="1" customWidth="1"/>
    <col min="6657" max="6657" width="14.33203125" style="1" customWidth="1"/>
    <col min="6658" max="6658" width="14.6640625" style="1" customWidth="1"/>
    <col min="6659" max="6659" width="13.109375" style="1" customWidth="1"/>
    <col min="6660" max="6660" width="14.88671875" style="1" customWidth="1"/>
    <col min="6661" max="6661" width="13.88671875" style="1" customWidth="1"/>
    <col min="6662" max="6663" width="11" style="1" customWidth="1"/>
    <col min="6664" max="6664" width="13.88671875" style="1" customWidth="1"/>
    <col min="6665" max="6665" width="15.33203125" style="1" customWidth="1"/>
    <col min="6666" max="6666" width="6.33203125" style="1" customWidth="1"/>
    <col min="6667" max="6667" width="14.44140625" style="1" customWidth="1"/>
    <col min="6668" max="6668" width="14.33203125" style="1" customWidth="1"/>
    <col min="6669" max="6669" width="13" style="1" bestFit="1" customWidth="1"/>
    <col min="6670" max="6908" width="12.33203125" style="1"/>
    <col min="6909" max="6909" width="5.33203125" style="1" customWidth="1"/>
    <col min="6910" max="6910" width="12.6640625" style="1" customWidth="1"/>
    <col min="6911" max="6911" width="11.109375" style="1" customWidth="1"/>
    <col min="6912" max="6912" width="13.88671875" style="1" customWidth="1"/>
    <col min="6913" max="6913" width="14.33203125" style="1" customWidth="1"/>
    <col min="6914" max="6914" width="14.6640625" style="1" customWidth="1"/>
    <col min="6915" max="6915" width="13.109375" style="1" customWidth="1"/>
    <col min="6916" max="6916" width="14.88671875" style="1" customWidth="1"/>
    <col min="6917" max="6917" width="13.88671875" style="1" customWidth="1"/>
    <col min="6918" max="6919" width="11" style="1" customWidth="1"/>
    <col min="6920" max="6920" width="13.88671875" style="1" customWidth="1"/>
    <col min="6921" max="6921" width="15.33203125" style="1" customWidth="1"/>
    <col min="6922" max="6922" width="6.33203125" style="1" customWidth="1"/>
    <col min="6923" max="6923" width="14.44140625" style="1" customWidth="1"/>
    <col min="6924" max="6924" width="14.33203125" style="1" customWidth="1"/>
    <col min="6925" max="6925" width="13" style="1" bestFit="1" customWidth="1"/>
    <col min="6926" max="7164" width="12.33203125" style="1"/>
    <col min="7165" max="7165" width="5.33203125" style="1" customWidth="1"/>
    <col min="7166" max="7166" width="12.6640625" style="1" customWidth="1"/>
    <col min="7167" max="7167" width="11.109375" style="1" customWidth="1"/>
    <col min="7168" max="7168" width="13.88671875" style="1" customWidth="1"/>
    <col min="7169" max="7169" width="14.33203125" style="1" customWidth="1"/>
    <col min="7170" max="7170" width="14.6640625" style="1" customWidth="1"/>
    <col min="7171" max="7171" width="13.109375" style="1" customWidth="1"/>
    <col min="7172" max="7172" width="14.88671875" style="1" customWidth="1"/>
    <col min="7173" max="7173" width="13.88671875" style="1" customWidth="1"/>
    <col min="7174" max="7175" width="11" style="1" customWidth="1"/>
    <col min="7176" max="7176" width="13.88671875" style="1" customWidth="1"/>
    <col min="7177" max="7177" width="15.33203125" style="1" customWidth="1"/>
    <col min="7178" max="7178" width="6.33203125" style="1" customWidth="1"/>
    <col min="7179" max="7179" width="14.44140625" style="1" customWidth="1"/>
    <col min="7180" max="7180" width="14.33203125" style="1" customWidth="1"/>
    <col min="7181" max="7181" width="13" style="1" bestFit="1" customWidth="1"/>
    <col min="7182" max="7420" width="12.33203125" style="1"/>
    <col min="7421" max="7421" width="5.33203125" style="1" customWidth="1"/>
    <col min="7422" max="7422" width="12.6640625" style="1" customWidth="1"/>
    <col min="7423" max="7423" width="11.109375" style="1" customWidth="1"/>
    <col min="7424" max="7424" width="13.88671875" style="1" customWidth="1"/>
    <col min="7425" max="7425" width="14.33203125" style="1" customWidth="1"/>
    <col min="7426" max="7426" width="14.6640625" style="1" customWidth="1"/>
    <col min="7427" max="7427" width="13.109375" style="1" customWidth="1"/>
    <col min="7428" max="7428" width="14.88671875" style="1" customWidth="1"/>
    <col min="7429" max="7429" width="13.88671875" style="1" customWidth="1"/>
    <col min="7430" max="7431" width="11" style="1" customWidth="1"/>
    <col min="7432" max="7432" width="13.88671875" style="1" customWidth="1"/>
    <col min="7433" max="7433" width="15.33203125" style="1" customWidth="1"/>
    <col min="7434" max="7434" width="6.33203125" style="1" customWidth="1"/>
    <col min="7435" max="7435" width="14.44140625" style="1" customWidth="1"/>
    <col min="7436" max="7436" width="14.33203125" style="1" customWidth="1"/>
    <col min="7437" max="7437" width="13" style="1" bestFit="1" customWidth="1"/>
    <col min="7438" max="7676" width="12.33203125" style="1"/>
    <col min="7677" max="7677" width="5.33203125" style="1" customWidth="1"/>
    <col min="7678" max="7678" width="12.6640625" style="1" customWidth="1"/>
    <col min="7679" max="7679" width="11.109375" style="1" customWidth="1"/>
    <col min="7680" max="7680" width="13.88671875" style="1" customWidth="1"/>
    <col min="7681" max="7681" width="14.33203125" style="1" customWidth="1"/>
    <col min="7682" max="7682" width="14.6640625" style="1" customWidth="1"/>
    <col min="7683" max="7683" width="13.109375" style="1" customWidth="1"/>
    <col min="7684" max="7684" width="14.88671875" style="1" customWidth="1"/>
    <col min="7685" max="7685" width="13.88671875" style="1" customWidth="1"/>
    <col min="7686" max="7687" width="11" style="1" customWidth="1"/>
    <col min="7688" max="7688" width="13.88671875" style="1" customWidth="1"/>
    <col min="7689" max="7689" width="15.33203125" style="1" customWidth="1"/>
    <col min="7690" max="7690" width="6.33203125" style="1" customWidth="1"/>
    <col min="7691" max="7691" width="14.44140625" style="1" customWidth="1"/>
    <col min="7692" max="7692" width="14.33203125" style="1" customWidth="1"/>
    <col min="7693" max="7693" width="13" style="1" bestFit="1" customWidth="1"/>
    <col min="7694" max="7932" width="12.33203125" style="1"/>
    <col min="7933" max="7933" width="5.33203125" style="1" customWidth="1"/>
    <col min="7934" max="7934" width="12.6640625" style="1" customWidth="1"/>
    <col min="7935" max="7935" width="11.109375" style="1" customWidth="1"/>
    <col min="7936" max="7936" width="13.88671875" style="1" customWidth="1"/>
    <col min="7937" max="7937" width="14.33203125" style="1" customWidth="1"/>
    <col min="7938" max="7938" width="14.6640625" style="1" customWidth="1"/>
    <col min="7939" max="7939" width="13.109375" style="1" customWidth="1"/>
    <col min="7940" max="7940" width="14.88671875" style="1" customWidth="1"/>
    <col min="7941" max="7941" width="13.88671875" style="1" customWidth="1"/>
    <col min="7942" max="7943" width="11" style="1" customWidth="1"/>
    <col min="7944" max="7944" width="13.88671875" style="1" customWidth="1"/>
    <col min="7945" max="7945" width="15.33203125" style="1" customWidth="1"/>
    <col min="7946" max="7946" width="6.33203125" style="1" customWidth="1"/>
    <col min="7947" max="7947" width="14.44140625" style="1" customWidth="1"/>
    <col min="7948" max="7948" width="14.33203125" style="1" customWidth="1"/>
    <col min="7949" max="7949" width="13" style="1" bestFit="1" customWidth="1"/>
    <col min="7950" max="8188" width="12.33203125" style="1"/>
    <col min="8189" max="8189" width="5.33203125" style="1" customWidth="1"/>
    <col min="8190" max="8190" width="12.6640625" style="1" customWidth="1"/>
    <col min="8191" max="8191" width="11.109375" style="1" customWidth="1"/>
    <col min="8192" max="8192" width="13.88671875" style="1" customWidth="1"/>
    <col min="8193" max="8193" width="14.33203125" style="1" customWidth="1"/>
    <col min="8194" max="8194" width="14.6640625" style="1" customWidth="1"/>
    <col min="8195" max="8195" width="13.109375" style="1" customWidth="1"/>
    <col min="8196" max="8196" width="14.88671875" style="1" customWidth="1"/>
    <col min="8197" max="8197" width="13.88671875" style="1" customWidth="1"/>
    <col min="8198" max="8199" width="11" style="1" customWidth="1"/>
    <col min="8200" max="8200" width="13.88671875" style="1" customWidth="1"/>
    <col min="8201" max="8201" width="15.33203125" style="1" customWidth="1"/>
    <col min="8202" max="8202" width="6.33203125" style="1" customWidth="1"/>
    <col min="8203" max="8203" width="14.44140625" style="1" customWidth="1"/>
    <col min="8204" max="8204" width="14.33203125" style="1" customWidth="1"/>
    <col min="8205" max="8205" width="13" style="1" bestFit="1" customWidth="1"/>
    <col min="8206" max="8444" width="12.33203125" style="1"/>
    <col min="8445" max="8445" width="5.33203125" style="1" customWidth="1"/>
    <col min="8446" max="8446" width="12.6640625" style="1" customWidth="1"/>
    <col min="8447" max="8447" width="11.109375" style="1" customWidth="1"/>
    <col min="8448" max="8448" width="13.88671875" style="1" customWidth="1"/>
    <col min="8449" max="8449" width="14.33203125" style="1" customWidth="1"/>
    <col min="8450" max="8450" width="14.6640625" style="1" customWidth="1"/>
    <col min="8451" max="8451" width="13.109375" style="1" customWidth="1"/>
    <col min="8452" max="8452" width="14.88671875" style="1" customWidth="1"/>
    <col min="8453" max="8453" width="13.88671875" style="1" customWidth="1"/>
    <col min="8454" max="8455" width="11" style="1" customWidth="1"/>
    <col min="8456" max="8456" width="13.88671875" style="1" customWidth="1"/>
    <col min="8457" max="8457" width="15.33203125" style="1" customWidth="1"/>
    <col min="8458" max="8458" width="6.33203125" style="1" customWidth="1"/>
    <col min="8459" max="8459" width="14.44140625" style="1" customWidth="1"/>
    <col min="8460" max="8460" width="14.33203125" style="1" customWidth="1"/>
    <col min="8461" max="8461" width="13" style="1" bestFit="1" customWidth="1"/>
    <col min="8462" max="8700" width="12.33203125" style="1"/>
    <col min="8701" max="8701" width="5.33203125" style="1" customWidth="1"/>
    <col min="8702" max="8702" width="12.6640625" style="1" customWidth="1"/>
    <col min="8703" max="8703" width="11.109375" style="1" customWidth="1"/>
    <col min="8704" max="8704" width="13.88671875" style="1" customWidth="1"/>
    <col min="8705" max="8705" width="14.33203125" style="1" customWidth="1"/>
    <col min="8706" max="8706" width="14.6640625" style="1" customWidth="1"/>
    <col min="8707" max="8707" width="13.109375" style="1" customWidth="1"/>
    <col min="8708" max="8708" width="14.88671875" style="1" customWidth="1"/>
    <col min="8709" max="8709" width="13.88671875" style="1" customWidth="1"/>
    <col min="8710" max="8711" width="11" style="1" customWidth="1"/>
    <col min="8712" max="8712" width="13.88671875" style="1" customWidth="1"/>
    <col min="8713" max="8713" width="15.33203125" style="1" customWidth="1"/>
    <col min="8714" max="8714" width="6.33203125" style="1" customWidth="1"/>
    <col min="8715" max="8715" width="14.44140625" style="1" customWidth="1"/>
    <col min="8716" max="8716" width="14.33203125" style="1" customWidth="1"/>
    <col min="8717" max="8717" width="13" style="1" bestFit="1" customWidth="1"/>
    <col min="8718" max="8956" width="12.33203125" style="1"/>
    <col min="8957" max="8957" width="5.33203125" style="1" customWidth="1"/>
    <col min="8958" max="8958" width="12.6640625" style="1" customWidth="1"/>
    <col min="8959" max="8959" width="11.109375" style="1" customWidth="1"/>
    <col min="8960" max="8960" width="13.88671875" style="1" customWidth="1"/>
    <col min="8961" max="8961" width="14.33203125" style="1" customWidth="1"/>
    <col min="8962" max="8962" width="14.6640625" style="1" customWidth="1"/>
    <col min="8963" max="8963" width="13.109375" style="1" customWidth="1"/>
    <col min="8964" max="8964" width="14.88671875" style="1" customWidth="1"/>
    <col min="8965" max="8965" width="13.88671875" style="1" customWidth="1"/>
    <col min="8966" max="8967" width="11" style="1" customWidth="1"/>
    <col min="8968" max="8968" width="13.88671875" style="1" customWidth="1"/>
    <col min="8969" max="8969" width="15.33203125" style="1" customWidth="1"/>
    <col min="8970" max="8970" width="6.33203125" style="1" customWidth="1"/>
    <col min="8971" max="8971" width="14.44140625" style="1" customWidth="1"/>
    <col min="8972" max="8972" width="14.33203125" style="1" customWidth="1"/>
    <col min="8973" max="8973" width="13" style="1" bestFit="1" customWidth="1"/>
    <col min="8974" max="9212" width="12.33203125" style="1"/>
    <col min="9213" max="9213" width="5.33203125" style="1" customWidth="1"/>
    <col min="9214" max="9214" width="12.6640625" style="1" customWidth="1"/>
    <col min="9215" max="9215" width="11.109375" style="1" customWidth="1"/>
    <col min="9216" max="9216" width="13.88671875" style="1" customWidth="1"/>
    <col min="9217" max="9217" width="14.33203125" style="1" customWidth="1"/>
    <col min="9218" max="9218" width="14.6640625" style="1" customWidth="1"/>
    <col min="9219" max="9219" width="13.109375" style="1" customWidth="1"/>
    <col min="9220" max="9220" width="14.88671875" style="1" customWidth="1"/>
    <col min="9221" max="9221" width="13.88671875" style="1" customWidth="1"/>
    <col min="9222" max="9223" width="11" style="1" customWidth="1"/>
    <col min="9224" max="9224" width="13.88671875" style="1" customWidth="1"/>
    <col min="9225" max="9225" width="15.33203125" style="1" customWidth="1"/>
    <col min="9226" max="9226" width="6.33203125" style="1" customWidth="1"/>
    <col min="9227" max="9227" width="14.44140625" style="1" customWidth="1"/>
    <col min="9228" max="9228" width="14.33203125" style="1" customWidth="1"/>
    <col min="9229" max="9229" width="13" style="1" bestFit="1" customWidth="1"/>
    <col min="9230" max="9468" width="12.33203125" style="1"/>
    <col min="9469" max="9469" width="5.33203125" style="1" customWidth="1"/>
    <col min="9470" max="9470" width="12.6640625" style="1" customWidth="1"/>
    <col min="9471" max="9471" width="11.109375" style="1" customWidth="1"/>
    <col min="9472" max="9472" width="13.88671875" style="1" customWidth="1"/>
    <col min="9473" max="9473" width="14.33203125" style="1" customWidth="1"/>
    <col min="9474" max="9474" width="14.6640625" style="1" customWidth="1"/>
    <col min="9475" max="9475" width="13.109375" style="1" customWidth="1"/>
    <col min="9476" max="9476" width="14.88671875" style="1" customWidth="1"/>
    <col min="9477" max="9477" width="13.88671875" style="1" customWidth="1"/>
    <col min="9478" max="9479" width="11" style="1" customWidth="1"/>
    <col min="9480" max="9480" width="13.88671875" style="1" customWidth="1"/>
    <col min="9481" max="9481" width="15.33203125" style="1" customWidth="1"/>
    <col min="9482" max="9482" width="6.33203125" style="1" customWidth="1"/>
    <col min="9483" max="9483" width="14.44140625" style="1" customWidth="1"/>
    <col min="9484" max="9484" width="14.33203125" style="1" customWidth="1"/>
    <col min="9485" max="9485" width="13" style="1" bestFit="1" customWidth="1"/>
    <col min="9486" max="9724" width="12.33203125" style="1"/>
    <col min="9725" max="9725" width="5.33203125" style="1" customWidth="1"/>
    <col min="9726" max="9726" width="12.6640625" style="1" customWidth="1"/>
    <col min="9727" max="9727" width="11.109375" style="1" customWidth="1"/>
    <col min="9728" max="9728" width="13.88671875" style="1" customWidth="1"/>
    <col min="9729" max="9729" width="14.33203125" style="1" customWidth="1"/>
    <col min="9730" max="9730" width="14.6640625" style="1" customWidth="1"/>
    <col min="9731" max="9731" width="13.109375" style="1" customWidth="1"/>
    <col min="9732" max="9732" width="14.88671875" style="1" customWidth="1"/>
    <col min="9733" max="9733" width="13.88671875" style="1" customWidth="1"/>
    <col min="9734" max="9735" width="11" style="1" customWidth="1"/>
    <col min="9736" max="9736" width="13.88671875" style="1" customWidth="1"/>
    <col min="9737" max="9737" width="15.33203125" style="1" customWidth="1"/>
    <col min="9738" max="9738" width="6.33203125" style="1" customWidth="1"/>
    <col min="9739" max="9739" width="14.44140625" style="1" customWidth="1"/>
    <col min="9740" max="9740" width="14.33203125" style="1" customWidth="1"/>
    <col min="9741" max="9741" width="13" style="1" bestFit="1" customWidth="1"/>
    <col min="9742" max="9980" width="12.33203125" style="1"/>
    <col min="9981" max="9981" width="5.33203125" style="1" customWidth="1"/>
    <col min="9982" max="9982" width="12.6640625" style="1" customWidth="1"/>
    <col min="9983" max="9983" width="11.109375" style="1" customWidth="1"/>
    <col min="9984" max="9984" width="13.88671875" style="1" customWidth="1"/>
    <col min="9985" max="9985" width="14.33203125" style="1" customWidth="1"/>
    <col min="9986" max="9986" width="14.6640625" style="1" customWidth="1"/>
    <col min="9987" max="9987" width="13.109375" style="1" customWidth="1"/>
    <col min="9988" max="9988" width="14.88671875" style="1" customWidth="1"/>
    <col min="9989" max="9989" width="13.88671875" style="1" customWidth="1"/>
    <col min="9990" max="9991" width="11" style="1" customWidth="1"/>
    <col min="9992" max="9992" width="13.88671875" style="1" customWidth="1"/>
    <col min="9993" max="9993" width="15.33203125" style="1" customWidth="1"/>
    <col min="9994" max="9994" width="6.33203125" style="1" customWidth="1"/>
    <col min="9995" max="9995" width="14.44140625" style="1" customWidth="1"/>
    <col min="9996" max="9996" width="14.33203125" style="1" customWidth="1"/>
    <col min="9997" max="9997" width="13" style="1" bestFit="1" customWidth="1"/>
    <col min="9998" max="10236" width="12.33203125" style="1"/>
    <col min="10237" max="10237" width="5.33203125" style="1" customWidth="1"/>
    <col min="10238" max="10238" width="12.6640625" style="1" customWidth="1"/>
    <col min="10239" max="10239" width="11.109375" style="1" customWidth="1"/>
    <col min="10240" max="10240" width="13.88671875" style="1" customWidth="1"/>
    <col min="10241" max="10241" width="14.33203125" style="1" customWidth="1"/>
    <col min="10242" max="10242" width="14.6640625" style="1" customWidth="1"/>
    <col min="10243" max="10243" width="13.109375" style="1" customWidth="1"/>
    <col min="10244" max="10244" width="14.88671875" style="1" customWidth="1"/>
    <col min="10245" max="10245" width="13.88671875" style="1" customWidth="1"/>
    <col min="10246" max="10247" width="11" style="1" customWidth="1"/>
    <col min="10248" max="10248" width="13.88671875" style="1" customWidth="1"/>
    <col min="10249" max="10249" width="15.33203125" style="1" customWidth="1"/>
    <col min="10250" max="10250" width="6.33203125" style="1" customWidth="1"/>
    <col min="10251" max="10251" width="14.44140625" style="1" customWidth="1"/>
    <col min="10252" max="10252" width="14.33203125" style="1" customWidth="1"/>
    <col min="10253" max="10253" width="13" style="1" bestFit="1" customWidth="1"/>
    <col min="10254" max="10492" width="12.33203125" style="1"/>
    <col min="10493" max="10493" width="5.33203125" style="1" customWidth="1"/>
    <col min="10494" max="10494" width="12.6640625" style="1" customWidth="1"/>
    <col min="10495" max="10495" width="11.109375" style="1" customWidth="1"/>
    <col min="10496" max="10496" width="13.88671875" style="1" customWidth="1"/>
    <col min="10497" max="10497" width="14.33203125" style="1" customWidth="1"/>
    <col min="10498" max="10498" width="14.6640625" style="1" customWidth="1"/>
    <col min="10499" max="10499" width="13.109375" style="1" customWidth="1"/>
    <col min="10500" max="10500" width="14.88671875" style="1" customWidth="1"/>
    <col min="10501" max="10501" width="13.88671875" style="1" customWidth="1"/>
    <col min="10502" max="10503" width="11" style="1" customWidth="1"/>
    <col min="10504" max="10504" width="13.88671875" style="1" customWidth="1"/>
    <col min="10505" max="10505" width="15.33203125" style="1" customWidth="1"/>
    <col min="10506" max="10506" width="6.33203125" style="1" customWidth="1"/>
    <col min="10507" max="10507" width="14.44140625" style="1" customWidth="1"/>
    <col min="10508" max="10508" width="14.33203125" style="1" customWidth="1"/>
    <col min="10509" max="10509" width="13" style="1" bestFit="1" customWidth="1"/>
    <col min="10510" max="10748" width="12.33203125" style="1"/>
    <col min="10749" max="10749" width="5.33203125" style="1" customWidth="1"/>
    <col min="10750" max="10750" width="12.6640625" style="1" customWidth="1"/>
    <col min="10751" max="10751" width="11.109375" style="1" customWidth="1"/>
    <col min="10752" max="10752" width="13.88671875" style="1" customWidth="1"/>
    <col min="10753" max="10753" width="14.33203125" style="1" customWidth="1"/>
    <col min="10754" max="10754" width="14.6640625" style="1" customWidth="1"/>
    <col min="10755" max="10755" width="13.109375" style="1" customWidth="1"/>
    <col min="10756" max="10756" width="14.88671875" style="1" customWidth="1"/>
    <col min="10757" max="10757" width="13.88671875" style="1" customWidth="1"/>
    <col min="10758" max="10759" width="11" style="1" customWidth="1"/>
    <col min="10760" max="10760" width="13.88671875" style="1" customWidth="1"/>
    <col min="10761" max="10761" width="15.33203125" style="1" customWidth="1"/>
    <col min="10762" max="10762" width="6.33203125" style="1" customWidth="1"/>
    <col min="10763" max="10763" width="14.44140625" style="1" customWidth="1"/>
    <col min="10764" max="10764" width="14.33203125" style="1" customWidth="1"/>
    <col min="10765" max="10765" width="13" style="1" bestFit="1" customWidth="1"/>
    <col min="10766" max="11004" width="12.33203125" style="1"/>
    <col min="11005" max="11005" width="5.33203125" style="1" customWidth="1"/>
    <col min="11006" max="11006" width="12.6640625" style="1" customWidth="1"/>
    <col min="11007" max="11007" width="11.109375" style="1" customWidth="1"/>
    <col min="11008" max="11008" width="13.88671875" style="1" customWidth="1"/>
    <col min="11009" max="11009" width="14.33203125" style="1" customWidth="1"/>
    <col min="11010" max="11010" width="14.6640625" style="1" customWidth="1"/>
    <col min="11011" max="11011" width="13.109375" style="1" customWidth="1"/>
    <col min="11012" max="11012" width="14.88671875" style="1" customWidth="1"/>
    <col min="11013" max="11013" width="13.88671875" style="1" customWidth="1"/>
    <col min="11014" max="11015" width="11" style="1" customWidth="1"/>
    <col min="11016" max="11016" width="13.88671875" style="1" customWidth="1"/>
    <col min="11017" max="11017" width="15.33203125" style="1" customWidth="1"/>
    <col min="11018" max="11018" width="6.33203125" style="1" customWidth="1"/>
    <col min="11019" max="11019" width="14.44140625" style="1" customWidth="1"/>
    <col min="11020" max="11020" width="14.33203125" style="1" customWidth="1"/>
    <col min="11021" max="11021" width="13" style="1" bestFit="1" customWidth="1"/>
    <col min="11022" max="11260" width="12.33203125" style="1"/>
    <col min="11261" max="11261" width="5.33203125" style="1" customWidth="1"/>
    <col min="11262" max="11262" width="12.6640625" style="1" customWidth="1"/>
    <col min="11263" max="11263" width="11.109375" style="1" customWidth="1"/>
    <col min="11264" max="11264" width="13.88671875" style="1" customWidth="1"/>
    <col min="11265" max="11265" width="14.33203125" style="1" customWidth="1"/>
    <col min="11266" max="11266" width="14.6640625" style="1" customWidth="1"/>
    <col min="11267" max="11267" width="13.109375" style="1" customWidth="1"/>
    <col min="11268" max="11268" width="14.88671875" style="1" customWidth="1"/>
    <col min="11269" max="11269" width="13.88671875" style="1" customWidth="1"/>
    <col min="11270" max="11271" width="11" style="1" customWidth="1"/>
    <col min="11272" max="11272" width="13.88671875" style="1" customWidth="1"/>
    <col min="11273" max="11273" width="15.33203125" style="1" customWidth="1"/>
    <col min="11274" max="11274" width="6.33203125" style="1" customWidth="1"/>
    <col min="11275" max="11275" width="14.44140625" style="1" customWidth="1"/>
    <col min="11276" max="11276" width="14.33203125" style="1" customWidth="1"/>
    <col min="11277" max="11277" width="13" style="1" bestFit="1" customWidth="1"/>
    <col min="11278" max="11516" width="12.33203125" style="1"/>
    <col min="11517" max="11517" width="5.33203125" style="1" customWidth="1"/>
    <col min="11518" max="11518" width="12.6640625" style="1" customWidth="1"/>
    <col min="11519" max="11519" width="11.109375" style="1" customWidth="1"/>
    <col min="11520" max="11520" width="13.88671875" style="1" customWidth="1"/>
    <col min="11521" max="11521" width="14.33203125" style="1" customWidth="1"/>
    <col min="11522" max="11522" width="14.6640625" style="1" customWidth="1"/>
    <col min="11523" max="11523" width="13.109375" style="1" customWidth="1"/>
    <col min="11524" max="11524" width="14.88671875" style="1" customWidth="1"/>
    <col min="11525" max="11525" width="13.88671875" style="1" customWidth="1"/>
    <col min="11526" max="11527" width="11" style="1" customWidth="1"/>
    <col min="11528" max="11528" width="13.88671875" style="1" customWidth="1"/>
    <col min="11529" max="11529" width="15.33203125" style="1" customWidth="1"/>
    <col min="11530" max="11530" width="6.33203125" style="1" customWidth="1"/>
    <col min="11531" max="11531" width="14.44140625" style="1" customWidth="1"/>
    <col min="11532" max="11532" width="14.33203125" style="1" customWidth="1"/>
    <col min="11533" max="11533" width="13" style="1" bestFit="1" customWidth="1"/>
    <col min="11534" max="11772" width="12.33203125" style="1"/>
    <col min="11773" max="11773" width="5.33203125" style="1" customWidth="1"/>
    <col min="11774" max="11774" width="12.6640625" style="1" customWidth="1"/>
    <col min="11775" max="11775" width="11.109375" style="1" customWidth="1"/>
    <col min="11776" max="11776" width="13.88671875" style="1" customWidth="1"/>
    <col min="11777" max="11777" width="14.33203125" style="1" customWidth="1"/>
    <col min="11778" max="11778" width="14.6640625" style="1" customWidth="1"/>
    <col min="11779" max="11779" width="13.109375" style="1" customWidth="1"/>
    <col min="11780" max="11780" width="14.88671875" style="1" customWidth="1"/>
    <col min="11781" max="11781" width="13.88671875" style="1" customWidth="1"/>
    <col min="11782" max="11783" width="11" style="1" customWidth="1"/>
    <col min="11784" max="11784" width="13.88671875" style="1" customWidth="1"/>
    <col min="11785" max="11785" width="15.33203125" style="1" customWidth="1"/>
    <col min="11786" max="11786" width="6.33203125" style="1" customWidth="1"/>
    <col min="11787" max="11787" width="14.44140625" style="1" customWidth="1"/>
    <col min="11788" max="11788" width="14.33203125" style="1" customWidth="1"/>
    <col min="11789" max="11789" width="13" style="1" bestFit="1" customWidth="1"/>
    <col min="11790" max="12028" width="12.33203125" style="1"/>
    <col min="12029" max="12029" width="5.33203125" style="1" customWidth="1"/>
    <col min="12030" max="12030" width="12.6640625" style="1" customWidth="1"/>
    <col min="12031" max="12031" width="11.109375" style="1" customWidth="1"/>
    <col min="12032" max="12032" width="13.88671875" style="1" customWidth="1"/>
    <col min="12033" max="12033" width="14.33203125" style="1" customWidth="1"/>
    <col min="12034" max="12034" width="14.6640625" style="1" customWidth="1"/>
    <col min="12035" max="12035" width="13.109375" style="1" customWidth="1"/>
    <col min="12036" max="12036" width="14.88671875" style="1" customWidth="1"/>
    <col min="12037" max="12037" width="13.88671875" style="1" customWidth="1"/>
    <col min="12038" max="12039" width="11" style="1" customWidth="1"/>
    <col min="12040" max="12040" width="13.88671875" style="1" customWidth="1"/>
    <col min="12041" max="12041" width="15.33203125" style="1" customWidth="1"/>
    <col min="12042" max="12042" width="6.33203125" style="1" customWidth="1"/>
    <col min="12043" max="12043" width="14.44140625" style="1" customWidth="1"/>
    <col min="12044" max="12044" width="14.33203125" style="1" customWidth="1"/>
    <col min="12045" max="12045" width="13" style="1" bestFit="1" customWidth="1"/>
    <col min="12046" max="12284" width="12.33203125" style="1"/>
    <col min="12285" max="12285" width="5.33203125" style="1" customWidth="1"/>
    <col min="12286" max="12286" width="12.6640625" style="1" customWidth="1"/>
    <col min="12287" max="12287" width="11.109375" style="1" customWidth="1"/>
    <col min="12288" max="12288" width="13.88671875" style="1" customWidth="1"/>
    <col min="12289" max="12289" width="14.33203125" style="1" customWidth="1"/>
    <col min="12290" max="12290" width="14.6640625" style="1" customWidth="1"/>
    <col min="12291" max="12291" width="13.109375" style="1" customWidth="1"/>
    <col min="12292" max="12292" width="14.88671875" style="1" customWidth="1"/>
    <col min="12293" max="12293" width="13.88671875" style="1" customWidth="1"/>
    <col min="12294" max="12295" width="11" style="1" customWidth="1"/>
    <col min="12296" max="12296" width="13.88671875" style="1" customWidth="1"/>
    <col min="12297" max="12297" width="15.33203125" style="1" customWidth="1"/>
    <col min="12298" max="12298" width="6.33203125" style="1" customWidth="1"/>
    <col min="12299" max="12299" width="14.44140625" style="1" customWidth="1"/>
    <col min="12300" max="12300" width="14.33203125" style="1" customWidth="1"/>
    <col min="12301" max="12301" width="13" style="1" bestFit="1" customWidth="1"/>
    <col min="12302" max="12540" width="12.33203125" style="1"/>
    <col min="12541" max="12541" width="5.33203125" style="1" customWidth="1"/>
    <col min="12542" max="12542" width="12.6640625" style="1" customWidth="1"/>
    <col min="12543" max="12543" width="11.109375" style="1" customWidth="1"/>
    <col min="12544" max="12544" width="13.88671875" style="1" customWidth="1"/>
    <col min="12545" max="12545" width="14.33203125" style="1" customWidth="1"/>
    <col min="12546" max="12546" width="14.6640625" style="1" customWidth="1"/>
    <col min="12547" max="12547" width="13.109375" style="1" customWidth="1"/>
    <col min="12548" max="12548" width="14.88671875" style="1" customWidth="1"/>
    <col min="12549" max="12549" width="13.88671875" style="1" customWidth="1"/>
    <col min="12550" max="12551" width="11" style="1" customWidth="1"/>
    <col min="12552" max="12552" width="13.88671875" style="1" customWidth="1"/>
    <col min="12553" max="12553" width="15.33203125" style="1" customWidth="1"/>
    <col min="12554" max="12554" width="6.33203125" style="1" customWidth="1"/>
    <col min="12555" max="12555" width="14.44140625" style="1" customWidth="1"/>
    <col min="12556" max="12556" width="14.33203125" style="1" customWidth="1"/>
    <col min="12557" max="12557" width="13" style="1" bestFit="1" customWidth="1"/>
    <col min="12558" max="12796" width="12.33203125" style="1"/>
    <col min="12797" max="12797" width="5.33203125" style="1" customWidth="1"/>
    <col min="12798" max="12798" width="12.6640625" style="1" customWidth="1"/>
    <col min="12799" max="12799" width="11.109375" style="1" customWidth="1"/>
    <col min="12800" max="12800" width="13.88671875" style="1" customWidth="1"/>
    <col min="12801" max="12801" width="14.33203125" style="1" customWidth="1"/>
    <col min="12802" max="12802" width="14.6640625" style="1" customWidth="1"/>
    <col min="12803" max="12803" width="13.109375" style="1" customWidth="1"/>
    <col min="12804" max="12804" width="14.88671875" style="1" customWidth="1"/>
    <col min="12805" max="12805" width="13.88671875" style="1" customWidth="1"/>
    <col min="12806" max="12807" width="11" style="1" customWidth="1"/>
    <col min="12808" max="12808" width="13.88671875" style="1" customWidth="1"/>
    <col min="12809" max="12809" width="15.33203125" style="1" customWidth="1"/>
    <col min="12810" max="12810" width="6.33203125" style="1" customWidth="1"/>
    <col min="12811" max="12811" width="14.44140625" style="1" customWidth="1"/>
    <col min="12812" max="12812" width="14.33203125" style="1" customWidth="1"/>
    <col min="12813" max="12813" width="13" style="1" bestFit="1" customWidth="1"/>
    <col min="12814" max="13052" width="12.33203125" style="1"/>
    <col min="13053" max="13053" width="5.33203125" style="1" customWidth="1"/>
    <col min="13054" max="13054" width="12.6640625" style="1" customWidth="1"/>
    <col min="13055" max="13055" width="11.109375" style="1" customWidth="1"/>
    <col min="13056" max="13056" width="13.88671875" style="1" customWidth="1"/>
    <col min="13057" max="13057" width="14.33203125" style="1" customWidth="1"/>
    <col min="13058" max="13058" width="14.6640625" style="1" customWidth="1"/>
    <col min="13059" max="13059" width="13.109375" style="1" customWidth="1"/>
    <col min="13060" max="13060" width="14.88671875" style="1" customWidth="1"/>
    <col min="13061" max="13061" width="13.88671875" style="1" customWidth="1"/>
    <col min="13062" max="13063" width="11" style="1" customWidth="1"/>
    <col min="13064" max="13064" width="13.88671875" style="1" customWidth="1"/>
    <col min="13065" max="13065" width="15.33203125" style="1" customWidth="1"/>
    <col min="13066" max="13066" width="6.33203125" style="1" customWidth="1"/>
    <col min="13067" max="13067" width="14.44140625" style="1" customWidth="1"/>
    <col min="13068" max="13068" width="14.33203125" style="1" customWidth="1"/>
    <col min="13069" max="13069" width="13" style="1" bestFit="1" customWidth="1"/>
    <col min="13070" max="13308" width="12.33203125" style="1"/>
    <col min="13309" max="13309" width="5.33203125" style="1" customWidth="1"/>
    <col min="13310" max="13310" width="12.6640625" style="1" customWidth="1"/>
    <col min="13311" max="13311" width="11.109375" style="1" customWidth="1"/>
    <col min="13312" max="13312" width="13.88671875" style="1" customWidth="1"/>
    <col min="13313" max="13313" width="14.33203125" style="1" customWidth="1"/>
    <col min="13314" max="13314" width="14.6640625" style="1" customWidth="1"/>
    <col min="13315" max="13315" width="13.109375" style="1" customWidth="1"/>
    <col min="13316" max="13316" width="14.88671875" style="1" customWidth="1"/>
    <col min="13317" max="13317" width="13.88671875" style="1" customWidth="1"/>
    <col min="13318" max="13319" width="11" style="1" customWidth="1"/>
    <col min="13320" max="13320" width="13.88671875" style="1" customWidth="1"/>
    <col min="13321" max="13321" width="15.33203125" style="1" customWidth="1"/>
    <col min="13322" max="13322" width="6.33203125" style="1" customWidth="1"/>
    <col min="13323" max="13323" width="14.44140625" style="1" customWidth="1"/>
    <col min="13324" max="13324" width="14.33203125" style="1" customWidth="1"/>
    <col min="13325" max="13325" width="13" style="1" bestFit="1" customWidth="1"/>
    <col min="13326" max="13564" width="12.33203125" style="1"/>
    <col min="13565" max="13565" width="5.33203125" style="1" customWidth="1"/>
    <col min="13566" max="13566" width="12.6640625" style="1" customWidth="1"/>
    <col min="13567" max="13567" width="11.109375" style="1" customWidth="1"/>
    <col min="13568" max="13568" width="13.88671875" style="1" customWidth="1"/>
    <col min="13569" max="13569" width="14.33203125" style="1" customWidth="1"/>
    <col min="13570" max="13570" width="14.6640625" style="1" customWidth="1"/>
    <col min="13571" max="13571" width="13.109375" style="1" customWidth="1"/>
    <col min="13572" max="13572" width="14.88671875" style="1" customWidth="1"/>
    <col min="13573" max="13573" width="13.88671875" style="1" customWidth="1"/>
    <col min="13574" max="13575" width="11" style="1" customWidth="1"/>
    <col min="13576" max="13576" width="13.88671875" style="1" customWidth="1"/>
    <col min="13577" max="13577" width="15.33203125" style="1" customWidth="1"/>
    <col min="13578" max="13578" width="6.33203125" style="1" customWidth="1"/>
    <col min="13579" max="13579" width="14.44140625" style="1" customWidth="1"/>
    <col min="13580" max="13580" width="14.33203125" style="1" customWidth="1"/>
    <col min="13581" max="13581" width="13" style="1" bestFit="1" customWidth="1"/>
    <col min="13582" max="13820" width="12.33203125" style="1"/>
    <col min="13821" max="13821" width="5.33203125" style="1" customWidth="1"/>
    <col min="13822" max="13822" width="12.6640625" style="1" customWidth="1"/>
    <col min="13823" max="13823" width="11.109375" style="1" customWidth="1"/>
    <col min="13824" max="13824" width="13.88671875" style="1" customWidth="1"/>
    <col min="13825" max="13825" width="14.33203125" style="1" customWidth="1"/>
    <col min="13826" max="13826" width="14.6640625" style="1" customWidth="1"/>
    <col min="13827" max="13827" width="13.109375" style="1" customWidth="1"/>
    <col min="13828" max="13828" width="14.88671875" style="1" customWidth="1"/>
    <col min="13829" max="13829" width="13.88671875" style="1" customWidth="1"/>
    <col min="13830" max="13831" width="11" style="1" customWidth="1"/>
    <col min="13832" max="13832" width="13.88671875" style="1" customWidth="1"/>
    <col min="13833" max="13833" width="15.33203125" style="1" customWidth="1"/>
    <col min="13834" max="13834" width="6.33203125" style="1" customWidth="1"/>
    <col min="13835" max="13835" width="14.44140625" style="1" customWidth="1"/>
    <col min="13836" max="13836" width="14.33203125" style="1" customWidth="1"/>
    <col min="13837" max="13837" width="13" style="1" bestFit="1" customWidth="1"/>
    <col min="13838" max="14076" width="12.33203125" style="1"/>
    <col min="14077" max="14077" width="5.33203125" style="1" customWidth="1"/>
    <col min="14078" max="14078" width="12.6640625" style="1" customWidth="1"/>
    <col min="14079" max="14079" width="11.109375" style="1" customWidth="1"/>
    <col min="14080" max="14080" width="13.88671875" style="1" customWidth="1"/>
    <col min="14081" max="14081" width="14.33203125" style="1" customWidth="1"/>
    <col min="14082" max="14082" width="14.6640625" style="1" customWidth="1"/>
    <col min="14083" max="14083" width="13.109375" style="1" customWidth="1"/>
    <col min="14084" max="14084" width="14.88671875" style="1" customWidth="1"/>
    <col min="14085" max="14085" width="13.88671875" style="1" customWidth="1"/>
    <col min="14086" max="14087" width="11" style="1" customWidth="1"/>
    <col min="14088" max="14088" width="13.88671875" style="1" customWidth="1"/>
    <col min="14089" max="14089" width="15.33203125" style="1" customWidth="1"/>
    <col min="14090" max="14090" width="6.33203125" style="1" customWidth="1"/>
    <col min="14091" max="14091" width="14.44140625" style="1" customWidth="1"/>
    <col min="14092" max="14092" width="14.33203125" style="1" customWidth="1"/>
    <col min="14093" max="14093" width="13" style="1" bestFit="1" customWidth="1"/>
    <col min="14094" max="14332" width="12.33203125" style="1"/>
    <col min="14333" max="14333" width="5.33203125" style="1" customWidth="1"/>
    <col min="14334" max="14334" width="12.6640625" style="1" customWidth="1"/>
    <col min="14335" max="14335" width="11.109375" style="1" customWidth="1"/>
    <col min="14336" max="14336" width="13.88671875" style="1" customWidth="1"/>
    <col min="14337" max="14337" width="14.33203125" style="1" customWidth="1"/>
    <col min="14338" max="14338" width="14.6640625" style="1" customWidth="1"/>
    <col min="14339" max="14339" width="13.109375" style="1" customWidth="1"/>
    <col min="14340" max="14340" width="14.88671875" style="1" customWidth="1"/>
    <col min="14341" max="14341" width="13.88671875" style="1" customWidth="1"/>
    <col min="14342" max="14343" width="11" style="1" customWidth="1"/>
    <col min="14344" max="14344" width="13.88671875" style="1" customWidth="1"/>
    <col min="14345" max="14345" width="15.33203125" style="1" customWidth="1"/>
    <col min="14346" max="14346" width="6.33203125" style="1" customWidth="1"/>
    <col min="14347" max="14347" width="14.44140625" style="1" customWidth="1"/>
    <col min="14348" max="14348" width="14.33203125" style="1" customWidth="1"/>
    <col min="14349" max="14349" width="13" style="1" bestFit="1" customWidth="1"/>
    <col min="14350" max="14588" width="12.33203125" style="1"/>
    <col min="14589" max="14589" width="5.33203125" style="1" customWidth="1"/>
    <col min="14590" max="14590" width="12.6640625" style="1" customWidth="1"/>
    <col min="14591" max="14591" width="11.109375" style="1" customWidth="1"/>
    <col min="14592" max="14592" width="13.88671875" style="1" customWidth="1"/>
    <col min="14593" max="14593" width="14.33203125" style="1" customWidth="1"/>
    <col min="14594" max="14594" width="14.6640625" style="1" customWidth="1"/>
    <col min="14595" max="14595" width="13.109375" style="1" customWidth="1"/>
    <col min="14596" max="14596" width="14.88671875" style="1" customWidth="1"/>
    <col min="14597" max="14597" width="13.88671875" style="1" customWidth="1"/>
    <col min="14598" max="14599" width="11" style="1" customWidth="1"/>
    <col min="14600" max="14600" width="13.88671875" style="1" customWidth="1"/>
    <col min="14601" max="14601" width="15.33203125" style="1" customWidth="1"/>
    <col min="14602" max="14602" width="6.33203125" style="1" customWidth="1"/>
    <col min="14603" max="14603" width="14.44140625" style="1" customWidth="1"/>
    <col min="14604" max="14604" width="14.33203125" style="1" customWidth="1"/>
    <col min="14605" max="14605" width="13" style="1" bestFit="1" customWidth="1"/>
    <col min="14606" max="14844" width="12.33203125" style="1"/>
    <col min="14845" max="14845" width="5.33203125" style="1" customWidth="1"/>
    <col min="14846" max="14846" width="12.6640625" style="1" customWidth="1"/>
    <col min="14847" max="14847" width="11.109375" style="1" customWidth="1"/>
    <col min="14848" max="14848" width="13.88671875" style="1" customWidth="1"/>
    <col min="14849" max="14849" width="14.33203125" style="1" customWidth="1"/>
    <col min="14850" max="14850" width="14.6640625" style="1" customWidth="1"/>
    <col min="14851" max="14851" width="13.109375" style="1" customWidth="1"/>
    <col min="14852" max="14852" width="14.88671875" style="1" customWidth="1"/>
    <col min="14853" max="14853" width="13.88671875" style="1" customWidth="1"/>
    <col min="14854" max="14855" width="11" style="1" customWidth="1"/>
    <col min="14856" max="14856" width="13.88671875" style="1" customWidth="1"/>
    <col min="14857" max="14857" width="15.33203125" style="1" customWidth="1"/>
    <col min="14858" max="14858" width="6.33203125" style="1" customWidth="1"/>
    <col min="14859" max="14859" width="14.44140625" style="1" customWidth="1"/>
    <col min="14860" max="14860" width="14.33203125" style="1" customWidth="1"/>
    <col min="14861" max="14861" width="13" style="1" bestFit="1" customWidth="1"/>
    <col min="14862" max="15100" width="12.33203125" style="1"/>
    <col min="15101" max="15101" width="5.33203125" style="1" customWidth="1"/>
    <col min="15102" max="15102" width="12.6640625" style="1" customWidth="1"/>
    <col min="15103" max="15103" width="11.109375" style="1" customWidth="1"/>
    <col min="15104" max="15104" width="13.88671875" style="1" customWidth="1"/>
    <col min="15105" max="15105" width="14.33203125" style="1" customWidth="1"/>
    <col min="15106" max="15106" width="14.6640625" style="1" customWidth="1"/>
    <col min="15107" max="15107" width="13.109375" style="1" customWidth="1"/>
    <col min="15108" max="15108" width="14.88671875" style="1" customWidth="1"/>
    <col min="15109" max="15109" width="13.88671875" style="1" customWidth="1"/>
    <col min="15110" max="15111" width="11" style="1" customWidth="1"/>
    <col min="15112" max="15112" width="13.88671875" style="1" customWidth="1"/>
    <col min="15113" max="15113" width="15.33203125" style="1" customWidth="1"/>
    <col min="15114" max="15114" width="6.33203125" style="1" customWidth="1"/>
    <col min="15115" max="15115" width="14.44140625" style="1" customWidth="1"/>
    <col min="15116" max="15116" width="14.33203125" style="1" customWidth="1"/>
    <col min="15117" max="15117" width="13" style="1" bestFit="1" customWidth="1"/>
    <col min="15118" max="15356" width="12.33203125" style="1"/>
    <col min="15357" max="15357" width="5.33203125" style="1" customWidth="1"/>
    <col min="15358" max="15358" width="12.6640625" style="1" customWidth="1"/>
    <col min="15359" max="15359" width="11.109375" style="1" customWidth="1"/>
    <col min="15360" max="15360" width="13.88671875" style="1" customWidth="1"/>
    <col min="15361" max="15361" width="14.33203125" style="1" customWidth="1"/>
    <col min="15362" max="15362" width="14.6640625" style="1" customWidth="1"/>
    <col min="15363" max="15363" width="13.109375" style="1" customWidth="1"/>
    <col min="15364" max="15364" width="14.88671875" style="1" customWidth="1"/>
    <col min="15365" max="15365" width="13.88671875" style="1" customWidth="1"/>
    <col min="15366" max="15367" width="11" style="1" customWidth="1"/>
    <col min="15368" max="15368" width="13.88671875" style="1" customWidth="1"/>
    <col min="15369" max="15369" width="15.33203125" style="1" customWidth="1"/>
    <col min="15370" max="15370" width="6.33203125" style="1" customWidth="1"/>
    <col min="15371" max="15371" width="14.44140625" style="1" customWidth="1"/>
    <col min="15372" max="15372" width="14.33203125" style="1" customWidth="1"/>
    <col min="15373" max="15373" width="13" style="1" bestFit="1" customWidth="1"/>
    <col min="15374" max="15612" width="12.33203125" style="1"/>
    <col min="15613" max="15613" width="5.33203125" style="1" customWidth="1"/>
    <col min="15614" max="15614" width="12.6640625" style="1" customWidth="1"/>
    <col min="15615" max="15615" width="11.109375" style="1" customWidth="1"/>
    <col min="15616" max="15616" width="13.88671875" style="1" customWidth="1"/>
    <col min="15617" max="15617" width="14.33203125" style="1" customWidth="1"/>
    <col min="15618" max="15618" width="14.6640625" style="1" customWidth="1"/>
    <col min="15619" max="15619" width="13.109375" style="1" customWidth="1"/>
    <col min="15620" max="15620" width="14.88671875" style="1" customWidth="1"/>
    <col min="15621" max="15621" width="13.88671875" style="1" customWidth="1"/>
    <col min="15622" max="15623" width="11" style="1" customWidth="1"/>
    <col min="15624" max="15624" width="13.88671875" style="1" customWidth="1"/>
    <col min="15625" max="15625" width="15.33203125" style="1" customWidth="1"/>
    <col min="15626" max="15626" width="6.33203125" style="1" customWidth="1"/>
    <col min="15627" max="15627" width="14.44140625" style="1" customWidth="1"/>
    <col min="15628" max="15628" width="14.33203125" style="1" customWidth="1"/>
    <col min="15629" max="15629" width="13" style="1" bestFit="1" customWidth="1"/>
    <col min="15630" max="15868" width="12.33203125" style="1"/>
    <col min="15869" max="15869" width="5.33203125" style="1" customWidth="1"/>
    <col min="15870" max="15870" width="12.6640625" style="1" customWidth="1"/>
    <col min="15871" max="15871" width="11.109375" style="1" customWidth="1"/>
    <col min="15872" max="15872" width="13.88671875" style="1" customWidth="1"/>
    <col min="15873" max="15873" width="14.33203125" style="1" customWidth="1"/>
    <col min="15874" max="15874" width="14.6640625" style="1" customWidth="1"/>
    <col min="15875" max="15875" width="13.109375" style="1" customWidth="1"/>
    <col min="15876" max="15876" width="14.88671875" style="1" customWidth="1"/>
    <col min="15877" max="15877" width="13.88671875" style="1" customWidth="1"/>
    <col min="15878" max="15879" width="11" style="1" customWidth="1"/>
    <col min="15880" max="15880" width="13.88671875" style="1" customWidth="1"/>
    <col min="15881" max="15881" width="15.33203125" style="1" customWidth="1"/>
    <col min="15882" max="15882" width="6.33203125" style="1" customWidth="1"/>
    <col min="15883" max="15883" width="14.44140625" style="1" customWidth="1"/>
    <col min="15884" max="15884" width="14.33203125" style="1" customWidth="1"/>
    <col min="15885" max="15885" width="13" style="1" bestFit="1" customWidth="1"/>
    <col min="15886" max="16124" width="12.33203125" style="1"/>
    <col min="16125" max="16125" width="5.33203125" style="1" customWidth="1"/>
    <col min="16126" max="16126" width="12.6640625" style="1" customWidth="1"/>
    <col min="16127" max="16127" width="11.109375" style="1" customWidth="1"/>
    <col min="16128" max="16128" width="13.88671875" style="1" customWidth="1"/>
    <col min="16129" max="16129" width="14.33203125" style="1" customWidth="1"/>
    <col min="16130" max="16130" width="14.6640625" style="1" customWidth="1"/>
    <col min="16131" max="16131" width="13.109375" style="1" customWidth="1"/>
    <col min="16132" max="16132" width="14.88671875" style="1" customWidth="1"/>
    <col min="16133" max="16133" width="13.88671875" style="1" customWidth="1"/>
    <col min="16134" max="16135" width="11" style="1" customWidth="1"/>
    <col min="16136" max="16136" width="13.88671875" style="1" customWidth="1"/>
    <col min="16137" max="16137" width="15.33203125" style="1" customWidth="1"/>
    <col min="16138" max="16138" width="6.33203125" style="1" customWidth="1"/>
    <col min="16139" max="16139" width="14.44140625" style="1" customWidth="1"/>
    <col min="16140" max="16140" width="14.33203125" style="1" customWidth="1"/>
    <col min="16141" max="16141" width="13" style="1" bestFit="1" customWidth="1"/>
    <col min="16142" max="16384" width="12.33203125" style="1"/>
  </cols>
  <sheetData>
    <row r="3" spans="1:16" x14ac:dyDescent="0.25">
      <c r="B3" s="121">
        <v>11</v>
      </c>
      <c r="C3" s="2"/>
      <c r="D3" s="2" t="s">
        <v>0</v>
      </c>
      <c r="E3" s="2" t="s">
        <v>29</v>
      </c>
      <c r="F3" s="2" t="s">
        <v>19</v>
      </c>
      <c r="G3" s="2" t="s">
        <v>14</v>
      </c>
      <c r="H3" s="2" t="s">
        <v>3</v>
      </c>
      <c r="I3" s="3" t="s">
        <v>34</v>
      </c>
      <c r="J3" s="2" t="s">
        <v>1</v>
      </c>
      <c r="K3" s="2" t="s">
        <v>2</v>
      </c>
      <c r="L3" s="2" t="s">
        <v>10</v>
      </c>
      <c r="M3" s="2" t="s">
        <v>4</v>
      </c>
    </row>
    <row r="4" spans="1:16" x14ac:dyDescent="0.25">
      <c r="B4" s="121" t="s">
        <v>144</v>
      </c>
      <c r="C4" s="5" t="s">
        <v>27</v>
      </c>
      <c r="D4" s="2" t="s">
        <v>5</v>
      </c>
      <c r="E4" s="3" t="s">
        <v>12</v>
      </c>
      <c r="F4" s="2" t="s">
        <v>20</v>
      </c>
      <c r="G4" s="5" t="s">
        <v>8</v>
      </c>
      <c r="H4" s="5" t="s">
        <v>13</v>
      </c>
      <c r="I4" s="2" t="s">
        <v>9</v>
      </c>
      <c r="J4" s="3" t="s">
        <v>6</v>
      </c>
      <c r="K4" s="5" t="s">
        <v>7</v>
      </c>
      <c r="L4" s="3" t="s">
        <v>11</v>
      </c>
      <c r="M4" s="3"/>
    </row>
    <row r="5" spans="1:16" ht="13.2" x14ac:dyDescent="0.25">
      <c r="A5" s="159"/>
      <c r="B5" s="159"/>
      <c r="C5" s="2" t="s">
        <v>12</v>
      </c>
      <c r="D5" s="2" t="s">
        <v>28</v>
      </c>
      <c r="E5" s="2"/>
      <c r="F5" s="2" t="s">
        <v>11</v>
      </c>
      <c r="G5" s="6" t="s">
        <v>21</v>
      </c>
      <c r="H5" s="6"/>
      <c r="I5" s="4"/>
      <c r="J5" s="2"/>
      <c r="K5" s="2"/>
      <c r="L5" s="4"/>
      <c r="M5" s="2"/>
    </row>
    <row r="6" spans="1:16" ht="13.2" x14ac:dyDescent="0.25">
      <c r="A6" s="159"/>
      <c r="B6" s="159"/>
      <c r="C6" s="7">
        <f>'RGB1'!$C$4</f>
        <v>2.0398999999999998</v>
      </c>
      <c r="D6" s="2"/>
      <c r="F6" s="7">
        <f>'RGB1'!$F$196</f>
        <v>0.11</v>
      </c>
      <c r="G6" s="9">
        <f>'RGB1'!$G$196</f>
        <v>0.92</v>
      </c>
      <c r="H6" s="20">
        <f>'RGB1'!$H$196</f>
        <v>480</v>
      </c>
      <c r="I6" s="24">
        <f>'RGB1'!$I$196</f>
        <v>862.56</v>
      </c>
      <c r="J6" s="7">
        <f>'RGB1'!$J$4</f>
        <v>0.4</v>
      </c>
      <c r="K6" s="8">
        <f>'RGB1'!$K$196</f>
        <v>8.9999999999999993E-3</v>
      </c>
      <c r="L6" s="13">
        <f>'RGB1'!$L$196</f>
        <v>2.3999999999999998E-3</v>
      </c>
      <c r="M6" s="4"/>
    </row>
    <row r="7" spans="1:16" x14ac:dyDescent="0.25">
      <c r="B7" s="2"/>
      <c r="C7" s="2"/>
      <c r="D7" s="2"/>
      <c r="E7" s="2"/>
      <c r="F7" s="2"/>
      <c r="G7" s="22" t="s">
        <v>25</v>
      </c>
      <c r="H7" s="7">
        <f>'RGB1'!$H$197</f>
        <v>1.3459000000000001</v>
      </c>
      <c r="I7" s="12">
        <f>'RGB1'!I197</f>
        <v>2.5000000000000001E-2</v>
      </c>
      <c r="J7" s="21" t="s">
        <v>16</v>
      </c>
      <c r="K7" s="22" t="s">
        <v>26</v>
      </c>
      <c r="L7" s="22" t="s">
        <v>26</v>
      </c>
      <c r="M7" s="4"/>
    </row>
    <row r="8" spans="1:16" x14ac:dyDescent="0.25">
      <c r="B8" s="2"/>
      <c r="C8" s="2"/>
      <c r="D8" s="2"/>
      <c r="E8" s="2"/>
      <c r="F8" s="2" t="s">
        <v>11</v>
      </c>
      <c r="G8" s="22" t="s">
        <v>30</v>
      </c>
      <c r="H8" s="2" t="s">
        <v>11</v>
      </c>
      <c r="I8" s="23">
        <f>'RGB1'!$I$198</f>
        <v>194.04</v>
      </c>
      <c r="J8" s="22" t="s">
        <v>17</v>
      </c>
      <c r="K8" s="22" t="s">
        <v>12</v>
      </c>
      <c r="L8" s="22" t="s">
        <v>12</v>
      </c>
      <c r="M8" s="4"/>
    </row>
    <row r="9" spans="1:16" x14ac:dyDescent="0.25">
      <c r="B9" s="2"/>
      <c r="C9" s="2"/>
      <c r="D9" s="2"/>
      <c r="E9" s="2"/>
      <c r="F9" s="2"/>
      <c r="G9" s="29">
        <v>0.11</v>
      </c>
      <c r="H9" s="2"/>
      <c r="I9" s="24">
        <f>'RGB1'!$I$199</f>
        <v>388.09</v>
      </c>
      <c r="J9" s="71">
        <v>0.11</v>
      </c>
      <c r="K9" s="2"/>
      <c r="M9" s="4"/>
    </row>
    <row r="10" spans="1:16" x14ac:dyDescent="0.25">
      <c r="B10" s="2"/>
      <c r="C10" s="2"/>
      <c r="D10" s="2"/>
      <c r="E10" s="2"/>
      <c r="F10" s="2"/>
      <c r="G10" s="22"/>
      <c r="H10" s="2"/>
      <c r="I10" s="12">
        <f>'RGB1'!$I$200</f>
        <v>7.0000000000000007E-2</v>
      </c>
      <c r="J10" s="22" t="s">
        <v>18</v>
      </c>
      <c r="K10" s="2"/>
      <c r="L10" s="14"/>
      <c r="M10" s="4"/>
    </row>
    <row r="11" spans="1:16" ht="16.2" x14ac:dyDescent="0.4">
      <c r="B11" s="15"/>
      <c r="C11" s="15"/>
      <c r="D11" s="15"/>
      <c r="E11" s="15"/>
      <c r="F11" s="15"/>
      <c r="G11" s="16"/>
      <c r="H11" s="16"/>
      <c r="I11" s="15" t="s">
        <v>35</v>
      </c>
      <c r="J11" s="22" t="s">
        <v>129</v>
      </c>
      <c r="K11" s="15"/>
      <c r="L11" s="11"/>
      <c r="M11" s="4"/>
    </row>
    <row r="12" spans="1:16" ht="16.2" x14ac:dyDescent="0.4">
      <c r="B12" s="15"/>
      <c r="C12" s="15"/>
      <c r="D12" s="15"/>
      <c r="E12" s="15"/>
      <c r="F12" s="15"/>
      <c r="G12" s="16"/>
      <c r="H12" s="16"/>
      <c r="I12" s="10"/>
      <c r="J12" s="15"/>
      <c r="K12" s="15"/>
      <c r="L12" s="10"/>
      <c r="M12" s="4"/>
      <c r="O12" s="25"/>
      <c r="P12" s="1" t="s">
        <v>161</v>
      </c>
    </row>
    <row r="13" spans="1:16" x14ac:dyDescent="0.25">
      <c r="A13" s="27">
        <v>0</v>
      </c>
      <c r="B13" s="18">
        <v>16030.79</v>
      </c>
      <c r="C13" s="18">
        <f t="shared" ref="C13:C48" si="0">B13*$C$6</f>
        <v>32701.208521</v>
      </c>
      <c r="D13" s="17">
        <f>IF(B13&lt;16100,720,IF(B13&lt;16488.96,15612.24-B13*0.925,IF(B13&lt;18330,360,IF(B13 &lt;18718.39,17314.52-B13*0.925,0))))</f>
        <v>720</v>
      </c>
      <c r="E13" s="17">
        <f t="shared" ref="E13:E48" si="1">(B13+D13)*$C$6</f>
        <v>34169.936520999996</v>
      </c>
      <c r="F13" s="17">
        <f t="shared" ref="F13:F48" si="2">E13*$F$6</f>
        <v>3758.6930173099995</v>
      </c>
      <c r="G13" s="17">
        <f t="shared" ref="G13:G48" si="3">(E13+F13)/12*$G$6</f>
        <v>2907.8615979370993</v>
      </c>
      <c r="H13" s="17">
        <f t="shared" ref="H13:H48" si="4">$H$6*$C$6/$H$7</f>
        <v>727.50724422319627</v>
      </c>
      <c r="I13" s="17">
        <f t="shared" ref="I13:I48" si="5">IF(($I$10*E13/12)&lt;$I$8,$I$8,IF(($I$10*E13/12)&gt;$I$9,$I$9,($I$10*E13/12)))+$I$6+$I$7*E13</f>
        <v>1916.1330427308333</v>
      </c>
      <c r="J13" s="17">
        <f t="shared" ref="J13:J48" si="6">(E13+F13+H13+I13)*$J$6</f>
        <v>16228.907930105612</v>
      </c>
      <c r="K13" s="17">
        <f t="shared" ref="K13:K48" si="7">(C13*$K$6)</f>
        <v>294.310876689</v>
      </c>
      <c r="L13" s="17">
        <f t="shared" ref="L13:L48" si="8">C13*$L$6</f>
        <v>78.482900450399995</v>
      </c>
      <c r="M13" s="25">
        <f>SUM(E13:L13)</f>
        <v>60081.833130446139</v>
      </c>
      <c r="N13" s="1">
        <f t="shared" ref="N13:N48" si="9">A13</f>
        <v>0</v>
      </c>
      <c r="O13" s="25"/>
      <c r="P13" s="25">
        <f>M14-M13</f>
        <v>313.25672794927959</v>
      </c>
    </row>
    <row r="14" spans="1:16" x14ac:dyDescent="0.25">
      <c r="A14" s="27">
        <v>1</v>
      </c>
      <c r="B14" s="18">
        <v>16367.38</v>
      </c>
      <c r="C14" s="18">
        <f t="shared" si="0"/>
        <v>33387.818461999996</v>
      </c>
      <c r="D14" s="17">
        <f t="shared" ref="D14:D48" si="10">IF(B14&lt;16100,720,IF(B14&lt;16488.96,15612.24-B14*0.925,IF(B14&lt;18330,360,IF(B14 &lt;18718.39,17314.52-B14*0.925,0))))</f>
        <v>472.41350000000057</v>
      </c>
      <c r="E14" s="17">
        <f t="shared" si="1"/>
        <v>34351.494760649999</v>
      </c>
      <c r="F14" s="17">
        <f t="shared" si="2"/>
        <v>3778.6644236715001</v>
      </c>
      <c r="G14" s="17">
        <f t="shared" si="3"/>
        <v>2923.312204131315</v>
      </c>
      <c r="H14" s="17">
        <f t="shared" si="4"/>
        <v>727.50724422319627</v>
      </c>
      <c r="I14" s="17">
        <f t="shared" si="5"/>
        <v>1921.7310884533749</v>
      </c>
      <c r="J14" s="17">
        <f t="shared" si="6"/>
        <v>16311.759006799228</v>
      </c>
      <c r="K14" s="17">
        <f t="shared" si="7"/>
        <v>300.49036615799992</v>
      </c>
      <c r="L14" s="17">
        <f t="shared" si="8"/>
        <v>80.130764308799982</v>
      </c>
      <c r="M14" s="25">
        <f t="shared" ref="M14:M48" si="11">SUM(E14:L14)</f>
        <v>60395.089858395419</v>
      </c>
      <c r="N14" s="1">
        <f t="shared" si="9"/>
        <v>1</v>
      </c>
      <c r="P14" s="25">
        <f t="shared" ref="P14:P47" si="12">M15-M14</f>
        <v>712.93169423071231</v>
      </c>
    </row>
    <row r="15" spans="1:16" x14ac:dyDescent="0.25">
      <c r="A15" s="27">
        <v>2</v>
      </c>
      <c r="B15" s="18">
        <v>16685.39</v>
      </c>
      <c r="C15" s="18">
        <f t="shared" si="0"/>
        <v>34036.527060999993</v>
      </c>
      <c r="D15" s="17">
        <f t="shared" si="10"/>
        <v>360</v>
      </c>
      <c r="E15" s="17">
        <f t="shared" si="1"/>
        <v>34770.891060999995</v>
      </c>
      <c r="F15" s="17">
        <f t="shared" si="2"/>
        <v>3824.7980167099995</v>
      </c>
      <c r="G15" s="17">
        <f t="shared" si="3"/>
        <v>2959.0028292910997</v>
      </c>
      <c r="H15" s="17">
        <f t="shared" si="4"/>
        <v>727.50724422319627</v>
      </c>
      <c r="I15" s="17">
        <f t="shared" si="5"/>
        <v>1934.6624743808334</v>
      </c>
      <c r="J15" s="17">
        <f t="shared" si="6"/>
        <v>16503.143518525609</v>
      </c>
      <c r="K15" s="17">
        <f t="shared" si="7"/>
        <v>306.32874354899991</v>
      </c>
      <c r="L15" s="17">
        <f t="shared" si="8"/>
        <v>81.687664946399977</v>
      </c>
      <c r="M15" s="25">
        <f t="shared" si="11"/>
        <v>61108.021552626131</v>
      </c>
      <c r="N15" s="1">
        <f t="shared" si="9"/>
        <v>2</v>
      </c>
      <c r="P15" s="25">
        <f t="shared" si="12"/>
        <v>1035.8858551923477</v>
      </c>
    </row>
    <row r="16" spans="1:16" x14ac:dyDescent="0.25">
      <c r="A16" s="27">
        <v>3</v>
      </c>
      <c r="B16" s="18">
        <v>16985.22</v>
      </c>
      <c r="C16" s="18">
        <f t="shared" si="0"/>
        <v>34648.150278000001</v>
      </c>
      <c r="D16" s="17">
        <f t="shared" si="10"/>
        <v>360</v>
      </c>
      <c r="E16" s="17">
        <f t="shared" si="1"/>
        <v>35382.514278000002</v>
      </c>
      <c r="F16" s="17">
        <f t="shared" si="2"/>
        <v>3892.0765705800004</v>
      </c>
      <c r="G16" s="17">
        <f t="shared" si="3"/>
        <v>3011.0519650578003</v>
      </c>
      <c r="H16" s="17">
        <f t="shared" si="4"/>
        <v>727.50724422319627</v>
      </c>
      <c r="I16" s="17">
        <f t="shared" si="5"/>
        <v>1953.5208569050001</v>
      </c>
      <c r="J16" s="17">
        <f t="shared" si="6"/>
        <v>16782.247579883282</v>
      </c>
      <c r="K16" s="17">
        <f t="shared" si="7"/>
        <v>311.83335250199997</v>
      </c>
      <c r="L16" s="17">
        <f t="shared" si="8"/>
        <v>83.155560667199993</v>
      </c>
      <c r="M16" s="25">
        <f t="shared" si="11"/>
        <v>62143.907407818479</v>
      </c>
      <c r="N16" s="1">
        <f t="shared" si="9"/>
        <v>3</v>
      </c>
      <c r="P16" s="25">
        <f t="shared" si="12"/>
        <v>975.42491910897661</v>
      </c>
    </row>
    <row r="17" spans="1:16" x14ac:dyDescent="0.25">
      <c r="A17" s="27">
        <v>4</v>
      </c>
      <c r="B17" s="18">
        <v>17267.55</v>
      </c>
      <c r="C17" s="18">
        <f t="shared" si="0"/>
        <v>35224.075244999993</v>
      </c>
      <c r="D17" s="17">
        <f t="shared" si="10"/>
        <v>360</v>
      </c>
      <c r="E17" s="17">
        <f t="shared" si="1"/>
        <v>35958.439244999994</v>
      </c>
      <c r="F17" s="17">
        <f t="shared" si="2"/>
        <v>3955.4283169499995</v>
      </c>
      <c r="G17" s="17">
        <f t="shared" si="3"/>
        <v>3060.0631797494993</v>
      </c>
      <c r="H17" s="17">
        <f t="shared" si="4"/>
        <v>727.50724422319627</v>
      </c>
      <c r="I17" s="17">
        <f t="shared" si="5"/>
        <v>1971.2785433874997</v>
      </c>
      <c r="J17" s="17">
        <f t="shared" si="6"/>
        <v>17045.061339824275</v>
      </c>
      <c r="K17" s="17">
        <f t="shared" si="7"/>
        <v>317.01667720499989</v>
      </c>
      <c r="L17" s="17">
        <f t="shared" si="8"/>
        <v>84.537780587999976</v>
      </c>
      <c r="M17" s="25">
        <f t="shared" si="11"/>
        <v>63119.332326927455</v>
      </c>
      <c r="N17" s="1">
        <f t="shared" si="9"/>
        <v>4</v>
      </c>
      <c r="P17" s="25">
        <f t="shared" si="12"/>
        <v>916.82963476766599</v>
      </c>
    </row>
    <row r="18" spans="1:16" x14ac:dyDescent="0.25">
      <c r="A18" s="27">
        <v>5</v>
      </c>
      <c r="B18" s="18">
        <v>17532.919999999998</v>
      </c>
      <c r="C18" s="18">
        <f t="shared" si="0"/>
        <v>35765.403507999996</v>
      </c>
      <c r="D18" s="17">
        <f t="shared" si="10"/>
        <v>360</v>
      </c>
      <c r="E18" s="17">
        <f t="shared" si="1"/>
        <v>36499.76750799999</v>
      </c>
      <c r="F18" s="17">
        <f t="shared" si="2"/>
        <v>4014.9744258799988</v>
      </c>
      <c r="G18" s="17">
        <f t="shared" si="3"/>
        <v>3106.130214930799</v>
      </c>
      <c r="H18" s="17">
        <f t="shared" si="4"/>
        <v>727.50724422319627</v>
      </c>
      <c r="I18" s="17">
        <f t="shared" si="5"/>
        <v>1987.9694981633329</v>
      </c>
      <c r="J18" s="17">
        <f t="shared" si="6"/>
        <v>17292.087470506609</v>
      </c>
      <c r="K18" s="17">
        <f t="shared" si="7"/>
        <v>321.88863157199995</v>
      </c>
      <c r="L18" s="17">
        <f t="shared" si="8"/>
        <v>85.836968419199977</v>
      </c>
      <c r="M18" s="25">
        <f t="shared" si="11"/>
        <v>64036.161961695121</v>
      </c>
      <c r="N18" s="1">
        <f t="shared" si="9"/>
        <v>5</v>
      </c>
      <c r="P18" s="25">
        <f t="shared" si="12"/>
        <v>861.4819664216775</v>
      </c>
    </row>
    <row r="19" spans="1:16" x14ac:dyDescent="0.25">
      <c r="A19" s="27">
        <v>6</v>
      </c>
      <c r="B19" s="18">
        <v>17782.27</v>
      </c>
      <c r="C19" s="18">
        <f t="shared" si="0"/>
        <v>36274.052573000001</v>
      </c>
      <c r="D19" s="17">
        <f t="shared" si="10"/>
        <v>360</v>
      </c>
      <c r="E19" s="17">
        <f t="shared" si="1"/>
        <v>37008.416572999995</v>
      </c>
      <c r="F19" s="17">
        <f t="shared" si="2"/>
        <v>4070.9258230299993</v>
      </c>
      <c r="G19" s="17">
        <f t="shared" si="3"/>
        <v>3149.4162503622997</v>
      </c>
      <c r="H19" s="17">
        <f t="shared" si="4"/>
        <v>727.50724422319627</v>
      </c>
      <c r="I19" s="17">
        <f t="shared" si="5"/>
        <v>2003.6528443341665</v>
      </c>
      <c r="J19" s="17">
        <f t="shared" si="6"/>
        <v>17524.200993834944</v>
      </c>
      <c r="K19" s="17">
        <f t="shared" si="7"/>
        <v>326.466473157</v>
      </c>
      <c r="L19" s="17">
        <f t="shared" si="8"/>
        <v>87.057726175199988</v>
      </c>
      <c r="M19" s="25">
        <f t="shared" si="11"/>
        <v>64897.643928116799</v>
      </c>
      <c r="N19" s="1">
        <f t="shared" si="9"/>
        <v>6</v>
      </c>
      <c r="P19" s="25">
        <f t="shared" si="12"/>
        <v>808.2763426683523</v>
      </c>
    </row>
    <row r="20" spans="1:16" x14ac:dyDescent="0.25">
      <c r="A20" s="27">
        <v>7</v>
      </c>
      <c r="B20" s="18">
        <v>18016.22</v>
      </c>
      <c r="C20" s="18">
        <f t="shared" si="0"/>
        <v>36751.287177999999</v>
      </c>
      <c r="D20" s="17">
        <f t="shared" si="10"/>
        <v>360</v>
      </c>
      <c r="E20" s="17">
        <f t="shared" si="1"/>
        <v>37485.651178</v>
      </c>
      <c r="F20" s="17">
        <f t="shared" si="2"/>
        <v>4123.4216295799997</v>
      </c>
      <c r="G20" s="17">
        <f t="shared" si="3"/>
        <v>3190.0289152478003</v>
      </c>
      <c r="H20" s="17">
        <f t="shared" si="4"/>
        <v>727.50724422319627</v>
      </c>
      <c r="I20" s="17">
        <f t="shared" si="5"/>
        <v>2018.3675779883333</v>
      </c>
      <c r="J20" s="17">
        <f t="shared" si="6"/>
        <v>17741.979051916613</v>
      </c>
      <c r="K20" s="17">
        <f t="shared" si="7"/>
        <v>330.76158460199997</v>
      </c>
      <c r="L20" s="17">
        <f t="shared" si="8"/>
        <v>88.203089227199996</v>
      </c>
      <c r="M20" s="25">
        <f t="shared" si="11"/>
        <v>65705.920270785151</v>
      </c>
      <c r="N20" s="1">
        <f t="shared" si="9"/>
        <v>7</v>
      </c>
      <c r="P20" s="25">
        <f t="shared" si="12"/>
        <v>757.35095993298455</v>
      </c>
    </row>
    <row r="21" spans="1:16" x14ac:dyDescent="0.25">
      <c r="A21" s="28">
        <v>8</v>
      </c>
      <c r="B21" s="18">
        <v>18235.43</v>
      </c>
      <c r="C21" s="18">
        <f t="shared" si="0"/>
        <v>37198.453656999998</v>
      </c>
      <c r="D21" s="17">
        <f t="shared" si="10"/>
        <v>360</v>
      </c>
      <c r="E21" s="17">
        <f t="shared" si="1"/>
        <v>37932.817657</v>
      </c>
      <c r="F21" s="17">
        <f t="shared" si="2"/>
        <v>4172.6099422699999</v>
      </c>
      <c r="G21" s="17">
        <f t="shared" si="3"/>
        <v>3228.0827826107002</v>
      </c>
      <c r="H21" s="17">
        <f t="shared" si="4"/>
        <v>727.50724422319627</v>
      </c>
      <c r="I21" s="17">
        <f t="shared" si="5"/>
        <v>2032.1552110908333</v>
      </c>
      <c r="J21" s="17">
        <f t="shared" si="6"/>
        <v>17946.03602183361</v>
      </c>
      <c r="K21" s="17">
        <f t="shared" si="7"/>
        <v>334.78608291299997</v>
      </c>
      <c r="L21" s="17">
        <f t="shared" si="8"/>
        <v>89.276288776799987</v>
      </c>
      <c r="M21" s="25">
        <f t="shared" si="11"/>
        <v>66463.271230718135</v>
      </c>
      <c r="N21" s="1">
        <v>8</v>
      </c>
      <c r="P21" s="25">
        <f t="shared" si="12"/>
        <v>355.28019977816439</v>
      </c>
    </row>
    <row r="22" spans="1:16" x14ac:dyDescent="0.25">
      <c r="A22" s="27">
        <v>9</v>
      </c>
      <c r="B22" s="19">
        <v>18440.66</v>
      </c>
      <c r="C22" s="18">
        <f t="shared" si="0"/>
        <v>37617.102333999996</v>
      </c>
      <c r="D22" s="17">
        <f t="shared" si="10"/>
        <v>256.90949999999793</v>
      </c>
      <c r="E22" s="17">
        <f t="shared" si="1"/>
        <v>38141.172023049992</v>
      </c>
      <c r="F22" s="17">
        <f t="shared" si="2"/>
        <v>4195.5289225354991</v>
      </c>
      <c r="G22" s="17">
        <f t="shared" si="3"/>
        <v>3245.8137391615546</v>
      </c>
      <c r="H22" s="17">
        <f t="shared" si="4"/>
        <v>727.50724422319627</v>
      </c>
      <c r="I22" s="17">
        <f t="shared" si="5"/>
        <v>2038.5794707107082</v>
      </c>
      <c r="J22" s="17">
        <f t="shared" si="6"/>
        <v>18041.115064207759</v>
      </c>
      <c r="K22" s="17">
        <f t="shared" si="7"/>
        <v>338.55392100599994</v>
      </c>
      <c r="L22" s="17">
        <f t="shared" si="8"/>
        <v>90.281045601599985</v>
      </c>
      <c r="M22" s="25">
        <f t="shared" si="11"/>
        <v>66818.5514304963</v>
      </c>
      <c r="N22" s="27">
        <f t="shared" si="9"/>
        <v>9</v>
      </c>
      <c r="P22" s="25">
        <f t="shared" si="12"/>
        <v>53.894807708173175</v>
      </c>
    </row>
    <row r="23" spans="1:16" x14ac:dyDescent="0.25">
      <c r="A23" s="27">
        <v>10</v>
      </c>
      <c r="B23" s="18">
        <v>18632.71</v>
      </c>
      <c r="C23" s="18">
        <f t="shared" si="0"/>
        <v>38008.865128999998</v>
      </c>
      <c r="D23" s="17">
        <f t="shared" si="10"/>
        <v>79.263249999999971</v>
      </c>
      <c r="E23" s="17">
        <f t="shared" si="1"/>
        <v>38170.554232674993</v>
      </c>
      <c r="F23" s="17">
        <f t="shared" si="2"/>
        <v>4198.7609655942497</v>
      </c>
      <c r="G23" s="17">
        <f t="shared" si="3"/>
        <v>3248.314165200642</v>
      </c>
      <c r="H23" s="17">
        <f t="shared" si="4"/>
        <v>727.50724422319627</v>
      </c>
      <c r="I23" s="17">
        <f t="shared" si="5"/>
        <v>2039.4854221741457</v>
      </c>
      <c r="J23" s="17">
        <f t="shared" si="6"/>
        <v>18054.523145866635</v>
      </c>
      <c r="K23" s="17">
        <f t="shared" si="7"/>
        <v>342.07978616099996</v>
      </c>
      <c r="L23" s="17">
        <f t="shared" si="8"/>
        <v>91.221276309599986</v>
      </c>
      <c r="M23" s="25">
        <f t="shared" si="11"/>
        <v>66872.446238204473</v>
      </c>
      <c r="N23" s="1">
        <f t="shared" si="9"/>
        <v>10</v>
      </c>
      <c r="P23" s="25">
        <f t="shared" si="12"/>
        <v>347.8413272506732</v>
      </c>
    </row>
    <row r="24" spans="1:16" x14ac:dyDescent="0.25">
      <c r="A24" s="27">
        <v>11</v>
      </c>
      <c r="B24" s="18">
        <v>18812.12</v>
      </c>
      <c r="C24" s="18">
        <f t="shared" si="0"/>
        <v>38374.843587999996</v>
      </c>
      <c r="D24" s="17">
        <f t="shared" si="10"/>
        <v>0</v>
      </c>
      <c r="E24" s="17">
        <f t="shared" si="1"/>
        <v>38374.843587999996</v>
      </c>
      <c r="F24" s="17">
        <f t="shared" si="2"/>
        <v>4221.2327946799996</v>
      </c>
      <c r="G24" s="17">
        <f t="shared" si="3"/>
        <v>3265.6991893387999</v>
      </c>
      <c r="H24" s="17">
        <f t="shared" si="4"/>
        <v>727.50724422319627</v>
      </c>
      <c r="I24" s="17">
        <f t="shared" si="5"/>
        <v>2045.7843439633334</v>
      </c>
      <c r="J24" s="17">
        <f t="shared" si="6"/>
        <v>18147.747188346613</v>
      </c>
      <c r="K24" s="17">
        <f t="shared" si="7"/>
        <v>345.37359229199996</v>
      </c>
      <c r="L24" s="17">
        <f t="shared" si="8"/>
        <v>92.099624611199985</v>
      </c>
      <c r="M24" s="25">
        <f t="shared" si="11"/>
        <v>67220.287565455146</v>
      </c>
      <c r="N24" s="1">
        <f t="shared" si="9"/>
        <v>11</v>
      </c>
      <c r="P24" s="25">
        <f t="shared" si="12"/>
        <v>578.97392393401242</v>
      </c>
    </row>
    <row r="25" spans="1:16" x14ac:dyDescent="0.25">
      <c r="A25" s="160">
        <v>12</v>
      </c>
      <c r="B25" s="18">
        <v>18979.7</v>
      </c>
      <c r="C25" s="18">
        <f t="shared" si="0"/>
        <v>38716.690029999998</v>
      </c>
      <c r="D25" s="17">
        <f t="shared" si="10"/>
        <v>0</v>
      </c>
      <c r="E25" s="17">
        <f t="shared" si="1"/>
        <v>38716.690029999998</v>
      </c>
      <c r="F25" s="17">
        <f t="shared" si="2"/>
        <v>4258.8359032999997</v>
      </c>
      <c r="G25" s="17">
        <f t="shared" si="3"/>
        <v>3294.790321553</v>
      </c>
      <c r="H25" s="17">
        <f t="shared" si="4"/>
        <v>727.50724422319627</v>
      </c>
      <c r="I25" s="17">
        <f t="shared" si="5"/>
        <v>2056.3246092583331</v>
      </c>
      <c r="J25" s="17">
        <f t="shared" si="6"/>
        <v>18303.743114712615</v>
      </c>
      <c r="K25" s="17">
        <f t="shared" si="7"/>
        <v>348.45021026999996</v>
      </c>
      <c r="L25" s="17">
        <f t="shared" si="8"/>
        <v>92.92005607199998</v>
      </c>
      <c r="M25" s="25">
        <f t="shared" si="11"/>
        <v>67799.261489389159</v>
      </c>
      <c r="N25" s="1">
        <f t="shared" si="9"/>
        <v>12</v>
      </c>
      <c r="P25" s="25">
        <f t="shared" si="12"/>
        <v>540.24437573431351</v>
      </c>
    </row>
    <row r="26" spans="1:16" x14ac:dyDescent="0.25">
      <c r="A26" s="27">
        <v>13</v>
      </c>
      <c r="B26" s="18">
        <v>19136.07</v>
      </c>
      <c r="C26" s="18">
        <f t="shared" si="0"/>
        <v>39035.669192999994</v>
      </c>
      <c r="D26" s="17">
        <f t="shared" si="10"/>
        <v>0</v>
      </c>
      <c r="E26" s="17">
        <f t="shared" si="1"/>
        <v>39035.669192999994</v>
      </c>
      <c r="F26" s="17">
        <f t="shared" si="2"/>
        <v>4293.9236112299996</v>
      </c>
      <c r="G26" s="17">
        <f t="shared" si="3"/>
        <v>3321.9354483242996</v>
      </c>
      <c r="H26" s="17">
        <f t="shared" si="4"/>
        <v>727.50724422319627</v>
      </c>
      <c r="I26" s="17">
        <f t="shared" si="5"/>
        <v>2066.1598001174998</v>
      </c>
      <c r="J26" s="17">
        <f t="shared" si="6"/>
        <v>18449.303939428279</v>
      </c>
      <c r="K26" s="17">
        <f t="shared" si="7"/>
        <v>351.32102273699991</v>
      </c>
      <c r="L26" s="17">
        <f t="shared" si="8"/>
        <v>93.685606063199984</v>
      </c>
      <c r="M26" s="25">
        <f t="shared" si="11"/>
        <v>68339.505865123472</v>
      </c>
      <c r="N26" s="1">
        <f t="shared" si="9"/>
        <v>13</v>
      </c>
      <c r="P26" s="25">
        <f t="shared" si="12"/>
        <v>503.82961765902292</v>
      </c>
    </row>
    <row r="27" spans="1:16" x14ac:dyDescent="0.25">
      <c r="A27" s="27">
        <v>14</v>
      </c>
      <c r="B27" s="18">
        <v>19281.900000000001</v>
      </c>
      <c r="C27" s="18">
        <f t="shared" si="0"/>
        <v>39333.147810000002</v>
      </c>
      <c r="D27" s="17">
        <f t="shared" si="10"/>
        <v>0</v>
      </c>
      <c r="E27" s="17">
        <f t="shared" si="1"/>
        <v>39333.147810000002</v>
      </c>
      <c r="F27" s="17">
        <f t="shared" si="2"/>
        <v>4326.6462591</v>
      </c>
      <c r="G27" s="17">
        <f t="shared" si="3"/>
        <v>3347.2508786310004</v>
      </c>
      <c r="H27" s="17">
        <f t="shared" si="4"/>
        <v>727.50724422319627</v>
      </c>
      <c r="I27" s="17">
        <f t="shared" si="5"/>
        <v>2075.3320574750001</v>
      </c>
      <c r="J27" s="17">
        <f t="shared" si="6"/>
        <v>18585.053348319281</v>
      </c>
      <c r="K27" s="17">
        <f t="shared" si="7"/>
        <v>353.99833029000001</v>
      </c>
      <c r="L27" s="17">
        <f t="shared" si="8"/>
        <v>94.399554744</v>
      </c>
      <c r="M27" s="25">
        <f t="shared" si="11"/>
        <v>68843.335482782495</v>
      </c>
      <c r="N27" s="1">
        <f t="shared" si="9"/>
        <v>14</v>
      </c>
      <c r="P27" s="25">
        <f t="shared" si="12"/>
        <v>469.72964970796602</v>
      </c>
    </row>
    <row r="28" spans="1:16" x14ac:dyDescent="0.25">
      <c r="A28" s="27">
        <v>15</v>
      </c>
      <c r="B28" s="18">
        <v>19417.86</v>
      </c>
      <c r="C28" s="18">
        <f t="shared" si="0"/>
        <v>39610.492613999995</v>
      </c>
      <c r="D28" s="17">
        <f t="shared" si="10"/>
        <v>0</v>
      </c>
      <c r="E28" s="17">
        <f t="shared" si="1"/>
        <v>39610.492613999995</v>
      </c>
      <c r="F28" s="17">
        <f t="shared" si="2"/>
        <v>4357.1541875399998</v>
      </c>
      <c r="G28" s="17">
        <f t="shared" si="3"/>
        <v>3370.8529214514001</v>
      </c>
      <c r="H28" s="17">
        <f t="shared" si="4"/>
        <v>727.50724422319627</v>
      </c>
      <c r="I28" s="17">
        <f t="shared" si="5"/>
        <v>2083.8835222649996</v>
      </c>
      <c r="J28" s="17">
        <f t="shared" si="6"/>
        <v>18711.615027211279</v>
      </c>
      <c r="K28" s="17">
        <f t="shared" si="7"/>
        <v>356.49443352599991</v>
      </c>
      <c r="L28" s="17">
        <f t="shared" si="8"/>
        <v>95.065182273599987</v>
      </c>
      <c r="M28" s="25">
        <f t="shared" si="11"/>
        <v>69313.065132490461</v>
      </c>
      <c r="N28" s="1">
        <f t="shared" si="9"/>
        <v>15</v>
      </c>
      <c r="P28" s="25">
        <f t="shared" si="12"/>
        <v>354.1628890230204</v>
      </c>
    </row>
    <row r="29" spans="1:16" x14ac:dyDescent="0.25">
      <c r="A29" s="28">
        <v>16</v>
      </c>
      <c r="B29" s="18">
        <v>19520.37</v>
      </c>
      <c r="C29" s="18">
        <f t="shared" si="0"/>
        <v>39819.602762999995</v>
      </c>
      <c r="D29" s="17">
        <f t="shared" si="10"/>
        <v>0</v>
      </c>
      <c r="E29" s="17">
        <f t="shared" si="1"/>
        <v>39819.602762999995</v>
      </c>
      <c r="F29" s="17">
        <f t="shared" si="2"/>
        <v>4380.1563039299999</v>
      </c>
      <c r="G29" s="17">
        <f t="shared" si="3"/>
        <v>3388.6481951312999</v>
      </c>
      <c r="H29" s="17">
        <f t="shared" si="4"/>
        <v>727.50724422319627</v>
      </c>
      <c r="I29" s="17">
        <f t="shared" si="5"/>
        <v>2090.3310851924998</v>
      </c>
      <c r="J29" s="17">
        <f t="shared" si="6"/>
        <v>18807.038958538276</v>
      </c>
      <c r="K29" s="17">
        <f t="shared" si="7"/>
        <v>358.37642486699991</v>
      </c>
      <c r="L29" s="17">
        <f t="shared" si="8"/>
        <v>95.567046631199986</v>
      </c>
      <c r="M29" s="25">
        <f t="shared" si="11"/>
        <v>69667.228021513482</v>
      </c>
      <c r="N29" s="1">
        <v>16</v>
      </c>
      <c r="P29" s="25">
        <f t="shared" si="12"/>
        <v>329.42572888832365</v>
      </c>
    </row>
    <row r="30" spans="1:16" x14ac:dyDescent="0.25">
      <c r="A30" s="27">
        <v>17</v>
      </c>
      <c r="B30" s="18">
        <v>19615.72</v>
      </c>
      <c r="C30" s="18">
        <f t="shared" si="0"/>
        <v>40014.107228000001</v>
      </c>
      <c r="D30" s="17">
        <f t="shared" si="10"/>
        <v>0</v>
      </c>
      <c r="E30" s="17">
        <f t="shared" si="1"/>
        <v>40014.107228000001</v>
      </c>
      <c r="F30" s="17">
        <f t="shared" si="2"/>
        <v>4401.5517950800004</v>
      </c>
      <c r="G30" s="17">
        <f t="shared" si="3"/>
        <v>3405.2005251027999</v>
      </c>
      <c r="H30" s="17">
        <f t="shared" si="4"/>
        <v>727.50724422319627</v>
      </c>
      <c r="I30" s="17">
        <f t="shared" si="5"/>
        <v>2096.3283061966667</v>
      </c>
      <c r="J30" s="17">
        <f t="shared" si="6"/>
        <v>18895.797829399944</v>
      </c>
      <c r="K30" s="17">
        <f t="shared" si="7"/>
        <v>360.126965052</v>
      </c>
      <c r="L30" s="17">
        <f t="shared" si="8"/>
        <v>96.033857347199998</v>
      </c>
      <c r="M30" s="25">
        <f t="shared" si="11"/>
        <v>69996.653750401805</v>
      </c>
      <c r="N30" s="27">
        <f t="shared" si="9"/>
        <v>17</v>
      </c>
      <c r="P30" s="25">
        <f t="shared" si="12"/>
        <v>306.07053300699044</v>
      </c>
    </row>
    <row r="31" spans="1:16" x14ac:dyDescent="0.25">
      <c r="A31" s="27">
        <v>18</v>
      </c>
      <c r="B31" s="18">
        <v>19704.310000000001</v>
      </c>
      <c r="C31" s="18">
        <f t="shared" si="0"/>
        <v>40194.821968999997</v>
      </c>
      <c r="D31" s="17">
        <f t="shared" si="10"/>
        <v>0</v>
      </c>
      <c r="E31" s="17">
        <f t="shared" si="1"/>
        <v>40194.821968999997</v>
      </c>
      <c r="F31" s="17">
        <f t="shared" si="2"/>
        <v>4421.4304165899994</v>
      </c>
      <c r="G31" s="17">
        <f t="shared" si="3"/>
        <v>3420.5793495618996</v>
      </c>
      <c r="H31" s="17">
        <f t="shared" si="4"/>
        <v>727.50724422319627</v>
      </c>
      <c r="I31" s="17">
        <f t="shared" si="5"/>
        <v>2101.9003440441666</v>
      </c>
      <c r="J31" s="17">
        <f t="shared" si="6"/>
        <v>18978.263989542942</v>
      </c>
      <c r="K31" s="17">
        <f t="shared" si="7"/>
        <v>361.75339772099994</v>
      </c>
      <c r="L31" s="17">
        <f t="shared" si="8"/>
        <v>96.467572725599979</v>
      </c>
      <c r="M31" s="25">
        <f t="shared" si="11"/>
        <v>70302.724283408796</v>
      </c>
      <c r="N31" s="1">
        <f t="shared" si="9"/>
        <v>18</v>
      </c>
      <c r="P31" s="25">
        <f t="shared" si="12"/>
        <v>284.37369422965276</v>
      </c>
    </row>
    <row r="32" spans="1:16" x14ac:dyDescent="0.25">
      <c r="A32" s="27">
        <v>19</v>
      </c>
      <c r="B32" s="18">
        <v>19786.62</v>
      </c>
      <c r="C32" s="18">
        <f t="shared" si="0"/>
        <v>40362.726137999991</v>
      </c>
      <c r="D32" s="17">
        <f t="shared" si="10"/>
        <v>0</v>
      </c>
      <c r="E32" s="17">
        <f t="shared" si="1"/>
        <v>40362.726137999991</v>
      </c>
      <c r="F32" s="17">
        <f t="shared" si="2"/>
        <v>4439.8998751799991</v>
      </c>
      <c r="G32" s="17">
        <f t="shared" si="3"/>
        <v>3434.8679943437996</v>
      </c>
      <c r="H32" s="17">
        <f t="shared" si="4"/>
        <v>727.50724422319627</v>
      </c>
      <c r="I32" s="17">
        <f t="shared" si="5"/>
        <v>2107.0773892549996</v>
      </c>
      <c r="J32" s="17">
        <f t="shared" si="6"/>
        <v>19054.884258663278</v>
      </c>
      <c r="K32" s="17">
        <f t="shared" si="7"/>
        <v>363.26453524199991</v>
      </c>
      <c r="L32" s="17">
        <f t="shared" si="8"/>
        <v>96.870542731199976</v>
      </c>
      <c r="M32" s="25">
        <f t="shared" si="11"/>
        <v>70587.097977638448</v>
      </c>
      <c r="N32" s="1">
        <f t="shared" si="9"/>
        <v>19</v>
      </c>
      <c r="P32" s="25">
        <f t="shared" si="12"/>
        <v>264.30066345000523</v>
      </c>
    </row>
    <row r="33" spans="1:16" x14ac:dyDescent="0.25">
      <c r="A33" s="27">
        <v>20</v>
      </c>
      <c r="B33" s="18">
        <v>19863.12</v>
      </c>
      <c r="C33" s="18">
        <f t="shared" si="0"/>
        <v>40518.778487999996</v>
      </c>
      <c r="D33" s="17">
        <f t="shared" si="10"/>
        <v>0</v>
      </c>
      <c r="E33" s="17">
        <f t="shared" si="1"/>
        <v>40518.778487999996</v>
      </c>
      <c r="F33" s="17">
        <f t="shared" si="2"/>
        <v>4457.0656336799993</v>
      </c>
      <c r="G33" s="17">
        <f t="shared" si="3"/>
        <v>3448.1480493288</v>
      </c>
      <c r="H33" s="17">
        <f t="shared" si="4"/>
        <v>727.50724422319627</v>
      </c>
      <c r="I33" s="17">
        <f t="shared" si="5"/>
        <v>2111.8890033799998</v>
      </c>
      <c r="J33" s="17">
        <f t="shared" si="6"/>
        <v>19126.096147713277</v>
      </c>
      <c r="K33" s="17">
        <f t="shared" si="7"/>
        <v>364.66900639199991</v>
      </c>
      <c r="L33" s="17">
        <f t="shared" si="8"/>
        <v>97.245068371199977</v>
      </c>
      <c r="M33" s="25">
        <f t="shared" si="11"/>
        <v>70851.398641088454</v>
      </c>
      <c r="N33" s="1">
        <f t="shared" si="9"/>
        <v>20</v>
      </c>
      <c r="P33" s="25">
        <f t="shared" si="12"/>
        <v>245.12590943500982</v>
      </c>
    </row>
    <row r="34" spans="1:16" x14ac:dyDescent="0.25">
      <c r="A34" s="27">
        <v>21</v>
      </c>
      <c r="B34" s="18">
        <v>19934.07</v>
      </c>
      <c r="C34" s="18">
        <f t="shared" si="0"/>
        <v>40663.509392999993</v>
      </c>
      <c r="D34" s="17">
        <f t="shared" si="10"/>
        <v>0</v>
      </c>
      <c r="E34" s="17">
        <f t="shared" si="1"/>
        <v>40663.509392999993</v>
      </c>
      <c r="F34" s="17">
        <f t="shared" si="2"/>
        <v>4472.9860332299995</v>
      </c>
      <c r="G34" s="17">
        <f t="shared" si="3"/>
        <v>3460.4646493442997</v>
      </c>
      <c r="H34" s="17">
        <f t="shared" si="4"/>
        <v>727.50724422319627</v>
      </c>
      <c r="I34" s="17">
        <f t="shared" si="5"/>
        <v>2116.3515396174998</v>
      </c>
      <c r="J34" s="17">
        <f t="shared" si="6"/>
        <v>19192.141684028276</v>
      </c>
      <c r="K34" s="17">
        <f t="shared" si="7"/>
        <v>365.9715845369999</v>
      </c>
      <c r="L34" s="17">
        <f t="shared" si="8"/>
        <v>97.592422543199973</v>
      </c>
      <c r="M34" s="25">
        <f t="shared" si="11"/>
        <v>71096.524550523463</v>
      </c>
      <c r="N34" s="1">
        <f t="shared" si="9"/>
        <v>21</v>
      </c>
      <c r="P34" s="25">
        <f t="shared" si="12"/>
        <v>228.0932000126777</v>
      </c>
    </row>
    <row r="35" spans="1:16" x14ac:dyDescent="0.25">
      <c r="A35" s="28">
        <v>22</v>
      </c>
      <c r="B35" s="18">
        <v>20000.09</v>
      </c>
      <c r="C35" s="18">
        <f t="shared" si="0"/>
        <v>40798.183590999994</v>
      </c>
      <c r="D35" s="17">
        <f t="shared" si="10"/>
        <v>0</v>
      </c>
      <c r="E35" s="17">
        <f t="shared" si="1"/>
        <v>40798.183590999994</v>
      </c>
      <c r="F35" s="17">
        <f t="shared" si="2"/>
        <v>4487.8001950099997</v>
      </c>
      <c r="G35" s="17">
        <f t="shared" si="3"/>
        <v>3471.9254235940998</v>
      </c>
      <c r="H35" s="17">
        <f t="shared" si="4"/>
        <v>727.50724422319627</v>
      </c>
      <c r="I35" s="17">
        <f t="shared" si="5"/>
        <v>2120.5039940558331</v>
      </c>
      <c r="J35" s="17">
        <f t="shared" si="6"/>
        <v>19253.59800971561</v>
      </c>
      <c r="K35" s="17">
        <f t="shared" si="7"/>
        <v>367.18365231899992</v>
      </c>
      <c r="L35" s="17">
        <f t="shared" si="8"/>
        <v>97.915640618399976</v>
      </c>
      <c r="M35" s="25">
        <f t="shared" si="11"/>
        <v>71324.617750536141</v>
      </c>
      <c r="N35" s="1">
        <f t="shared" si="9"/>
        <v>22</v>
      </c>
      <c r="P35" s="25">
        <f t="shared" si="12"/>
        <v>211.30233433465764</v>
      </c>
    </row>
    <row r="36" spans="1:16" x14ac:dyDescent="0.25">
      <c r="A36" s="27">
        <v>23</v>
      </c>
      <c r="B36" s="18">
        <v>20061.25</v>
      </c>
      <c r="C36" s="18">
        <f t="shared" si="0"/>
        <v>40922.943874999997</v>
      </c>
      <c r="D36" s="17">
        <f t="shared" si="10"/>
        <v>0</v>
      </c>
      <c r="E36" s="17">
        <f t="shared" si="1"/>
        <v>40922.943874999997</v>
      </c>
      <c r="F36" s="17">
        <f t="shared" si="2"/>
        <v>4501.5238262499997</v>
      </c>
      <c r="G36" s="17">
        <f t="shared" si="3"/>
        <v>3482.5425237625</v>
      </c>
      <c r="H36" s="17">
        <f t="shared" si="4"/>
        <v>727.50724422319627</v>
      </c>
      <c r="I36" s="17">
        <f t="shared" si="5"/>
        <v>2124.350769479167</v>
      </c>
      <c r="J36" s="17">
        <f t="shared" si="6"/>
        <v>19310.530285980945</v>
      </c>
      <c r="K36" s="17">
        <f t="shared" si="7"/>
        <v>368.30649487499994</v>
      </c>
      <c r="L36" s="17">
        <f t="shared" si="8"/>
        <v>98.215065299999978</v>
      </c>
      <c r="M36" s="25">
        <f t="shared" si="11"/>
        <v>71535.920084870799</v>
      </c>
      <c r="N36" s="1">
        <f t="shared" si="9"/>
        <v>23</v>
      </c>
      <c r="P36" s="25">
        <f t="shared" si="12"/>
        <v>195.85888380366669</v>
      </c>
    </row>
    <row r="37" spans="1:16" x14ac:dyDescent="0.25">
      <c r="A37" s="27">
        <v>24</v>
      </c>
      <c r="B37" s="18">
        <v>20117.939999999999</v>
      </c>
      <c r="C37" s="18">
        <f t="shared" si="0"/>
        <v>41038.585805999996</v>
      </c>
      <c r="D37" s="17">
        <f t="shared" si="10"/>
        <v>0</v>
      </c>
      <c r="E37" s="17">
        <f t="shared" si="1"/>
        <v>41038.585805999996</v>
      </c>
      <c r="F37" s="17">
        <f t="shared" si="2"/>
        <v>4514.2444386599991</v>
      </c>
      <c r="G37" s="17">
        <f t="shared" si="3"/>
        <v>3492.3836520905998</v>
      </c>
      <c r="H37" s="17">
        <f t="shared" si="4"/>
        <v>727.50724422319627</v>
      </c>
      <c r="I37" s="17">
        <f t="shared" si="5"/>
        <v>2127.9163956849998</v>
      </c>
      <c r="J37" s="17">
        <f t="shared" si="6"/>
        <v>19363.301553827278</v>
      </c>
      <c r="K37" s="17">
        <f t="shared" si="7"/>
        <v>369.3472722539999</v>
      </c>
      <c r="L37" s="17">
        <f t="shared" si="8"/>
        <v>98.492605934399975</v>
      </c>
      <c r="M37" s="25">
        <f t="shared" si="11"/>
        <v>71731.778968674465</v>
      </c>
      <c r="N37" s="1">
        <f t="shared" si="9"/>
        <v>24</v>
      </c>
      <c r="P37" s="25">
        <f t="shared" si="12"/>
        <v>182.10833948302025</v>
      </c>
    </row>
    <row r="38" spans="1:16" x14ac:dyDescent="0.25">
      <c r="A38" s="27">
        <v>25</v>
      </c>
      <c r="B38" s="18">
        <v>20170.650000000001</v>
      </c>
      <c r="C38" s="18">
        <f t="shared" si="0"/>
        <v>41146.108934999997</v>
      </c>
      <c r="D38" s="17">
        <f t="shared" si="10"/>
        <v>0</v>
      </c>
      <c r="E38" s="17">
        <f t="shared" si="1"/>
        <v>41146.108934999997</v>
      </c>
      <c r="F38" s="17">
        <f t="shared" si="2"/>
        <v>4526.0719828499996</v>
      </c>
      <c r="G38" s="17">
        <f t="shared" si="3"/>
        <v>3501.5338703684997</v>
      </c>
      <c r="H38" s="17">
        <f t="shared" si="4"/>
        <v>727.50724422319627</v>
      </c>
      <c r="I38" s="17">
        <f t="shared" si="5"/>
        <v>2131.2316921624997</v>
      </c>
      <c r="J38" s="17">
        <f t="shared" si="6"/>
        <v>19412.36794169428</v>
      </c>
      <c r="K38" s="17">
        <f t="shared" si="7"/>
        <v>370.31498041499992</v>
      </c>
      <c r="L38" s="17">
        <f t="shared" si="8"/>
        <v>98.750661443999988</v>
      </c>
      <c r="M38" s="25">
        <f t="shared" si="11"/>
        <v>71913.887308157486</v>
      </c>
      <c r="N38" s="1">
        <f t="shared" si="9"/>
        <v>25</v>
      </c>
      <c r="P38" s="25">
        <f t="shared" si="12"/>
        <v>168.80693354463438</v>
      </c>
    </row>
    <row r="39" spans="1:16" x14ac:dyDescent="0.25">
      <c r="A39" s="26">
        <v>26</v>
      </c>
      <c r="B39" s="18">
        <v>20219.509999999998</v>
      </c>
      <c r="C39" s="18">
        <f t="shared" si="0"/>
        <v>41245.77844899999</v>
      </c>
      <c r="D39" s="17">
        <f t="shared" si="10"/>
        <v>0</v>
      </c>
      <c r="E39" s="17">
        <f t="shared" si="1"/>
        <v>41245.77844899999</v>
      </c>
      <c r="F39" s="17">
        <f t="shared" si="2"/>
        <v>4537.0356293899986</v>
      </c>
      <c r="G39" s="17">
        <f t="shared" si="3"/>
        <v>3510.015746009899</v>
      </c>
      <c r="H39" s="17">
        <f t="shared" si="4"/>
        <v>727.50724422319627</v>
      </c>
      <c r="I39" s="17">
        <f t="shared" si="5"/>
        <v>2134.3048355108331</v>
      </c>
      <c r="J39" s="17">
        <f t="shared" si="6"/>
        <v>19457.850463249608</v>
      </c>
      <c r="K39" s="17">
        <f t="shared" si="7"/>
        <v>371.21200604099988</v>
      </c>
      <c r="L39" s="17">
        <f t="shared" si="8"/>
        <v>98.989868277599967</v>
      </c>
      <c r="M39" s="25">
        <f t="shared" si="11"/>
        <v>72082.69424170212</v>
      </c>
      <c r="N39" s="1">
        <f t="shared" si="9"/>
        <v>26</v>
      </c>
      <c r="P39" s="25">
        <f t="shared" si="12"/>
        <v>156.40380437101703</v>
      </c>
    </row>
    <row r="40" spans="1:16" x14ac:dyDescent="0.25">
      <c r="A40" s="27">
        <v>27</v>
      </c>
      <c r="B40" s="18">
        <v>20264.78</v>
      </c>
      <c r="C40" s="18">
        <f t="shared" si="0"/>
        <v>41338.124721999993</v>
      </c>
      <c r="D40" s="17">
        <f t="shared" si="10"/>
        <v>0</v>
      </c>
      <c r="E40" s="17">
        <f t="shared" si="1"/>
        <v>41338.124721999993</v>
      </c>
      <c r="F40" s="17">
        <f t="shared" si="2"/>
        <v>4547.1937194199991</v>
      </c>
      <c r="G40" s="17">
        <f t="shared" si="3"/>
        <v>3517.8744138421994</v>
      </c>
      <c r="H40" s="17">
        <f t="shared" si="4"/>
        <v>727.50724422319627</v>
      </c>
      <c r="I40" s="17">
        <f t="shared" si="5"/>
        <v>2137.1521789283333</v>
      </c>
      <c r="J40" s="17">
        <f t="shared" si="6"/>
        <v>19499.991145828611</v>
      </c>
      <c r="K40" s="17">
        <f t="shared" si="7"/>
        <v>372.04312249799989</v>
      </c>
      <c r="L40" s="17">
        <f t="shared" si="8"/>
        <v>99.211499332799974</v>
      </c>
      <c r="M40" s="25">
        <f t="shared" si="11"/>
        <v>72239.098046073137</v>
      </c>
      <c r="N40" s="1">
        <f t="shared" si="9"/>
        <v>27</v>
      </c>
      <c r="P40" s="25">
        <f t="shared" si="12"/>
        <v>144.76075553665578</v>
      </c>
    </row>
    <row r="41" spans="1:16" x14ac:dyDescent="0.25">
      <c r="A41" s="26">
        <v>28</v>
      </c>
      <c r="B41" s="18">
        <v>20306.68</v>
      </c>
      <c r="C41" s="18">
        <f t="shared" si="0"/>
        <v>41423.596531999996</v>
      </c>
      <c r="D41" s="17">
        <f t="shared" si="10"/>
        <v>0</v>
      </c>
      <c r="E41" s="17">
        <f t="shared" si="1"/>
        <v>41423.596531999996</v>
      </c>
      <c r="F41" s="17">
        <f t="shared" si="2"/>
        <v>4556.5956185199993</v>
      </c>
      <c r="G41" s="17">
        <f t="shared" si="3"/>
        <v>3525.1480648731999</v>
      </c>
      <c r="H41" s="17">
        <f t="shared" si="4"/>
        <v>727.50724422319627</v>
      </c>
      <c r="I41" s="17">
        <f t="shared" si="5"/>
        <v>2139.7875597366665</v>
      </c>
      <c r="J41" s="17">
        <f t="shared" si="6"/>
        <v>19538.994781791942</v>
      </c>
      <c r="K41" s="17">
        <f t="shared" si="7"/>
        <v>372.81236878799996</v>
      </c>
      <c r="L41" s="17">
        <f t="shared" si="8"/>
        <v>99.41663167679998</v>
      </c>
      <c r="M41" s="25">
        <f t="shared" si="11"/>
        <v>72383.858801609793</v>
      </c>
      <c r="N41" s="1">
        <f t="shared" si="9"/>
        <v>28</v>
      </c>
      <c r="P41" s="25">
        <f t="shared" si="12"/>
        <v>134.70696559365024</v>
      </c>
    </row>
    <row r="42" spans="1:16" x14ac:dyDescent="0.25">
      <c r="A42" s="27">
        <v>29</v>
      </c>
      <c r="B42" s="18">
        <v>20345.669999999998</v>
      </c>
      <c r="C42" s="18">
        <f t="shared" si="0"/>
        <v>41503.132232999989</v>
      </c>
      <c r="D42" s="17">
        <f t="shared" si="10"/>
        <v>0</v>
      </c>
      <c r="E42" s="17">
        <f t="shared" si="1"/>
        <v>41503.132232999989</v>
      </c>
      <c r="F42" s="17">
        <f t="shared" si="2"/>
        <v>4565.3445456299987</v>
      </c>
      <c r="G42" s="17">
        <f t="shared" si="3"/>
        <v>3531.9165530282989</v>
      </c>
      <c r="H42" s="17">
        <f t="shared" si="4"/>
        <v>727.50724422319627</v>
      </c>
      <c r="I42" s="17">
        <f t="shared" si="5"/>
        <v>2142.2399105174995</v>
      </c>
      <c r="J42" s="17">
        <f t="shared" si="6"/>
        <v>19575.289573348273</v>
      </c>
      <c r="K42" s="17">
        <f t="shared" si="7"/>
        <v>373.52819009699988</v>
      </c>
      <c r="L42" s="17">
        <f t="shared" si="8"/>
        <v>99.60751735919996</v>
      </c>
      <c r="M42" s="25">
        <f t="shared" si="11"/>
        <v>72518.565767203443</v>
      </c>
      <c r="N42" s="1">
        <f t="shared" si="9"/>
        <v>29</v>
      </c>
      <c r="P42" s="25">
        <f t="shared" si="12"/>
        <v>124.44588101269619</v>
      </c>
    </row>
    <row r="43" spans="1:16" x14ac:dyDescent="0.25">
      <c r="A43" s="26">
        <v>30</v>
      </c>
      <c r="B43" s="18">
        <v>20381.689999999999</v>
      </c>
      <c r="C43" s="18">
        <f t="shared" si="0"/>
        <v>41576.609430999997</v>
      </c>
      <c r="D43" s="17">
        <f t="shared" si="10"/>
        <v>0</v>
      </c>
      <c r="E43" s="17">
        <f t="shared" si="1"/>
        <v>41576.609430999997</v>
      </c>
      <c r="F43" s="17">
        <f t="shared" si="2"/>
        <v>4573.4270374099997</v>
      </c>
      <c r="G43" s="17">
        <f t="shared" si="3"/>
        <v>3538.1694625780997</v>
      </c>
      <c r="H43" s="17">
        <f t="shared" si="4"/>
        <v>727.50724422319627</v>
      </c>
      <c r="I43" s="17">
        <f t="shared" si="5"/>
        <v>2144.5054574558335</v>
      </c>
      <c r="J43" s="17">
        <f t="shared" si="6"/>
        <v>19608.819668035612</v>
      </c>
      <c r="K43" s="17">
        <f t="shared" si="7"/>
        <v>374.18948487899996</v>
      </c>
      <c r="L43" s="17">
        <f t="shared" si="8"/>
        <v>99.783862634399981</v>
      </c>
      <c r="M43" s="25">
        <f t="shared" si="11"/>
        <v>72643.011648216139</v>
      </c>
      <c r="N43" s="1">
        <f t="shared" si="9"/>
        <v>30</v>
      </c>
      <c r="P43" s="25">
        <f t="shared" si="12"/>
        <v>115.56676068498928</v>
      </c>
    </row>
    <row r="44" spans="1:16" x14ac:dyDescent="0.25">
      <c r="A44" s="27">
        <v>31</v>
      </c>
      <c r="B44" s="18">
        <v>20415.14</v>
      </c>
      <c r="C44" s="18">
        <f t="shared" si="0"/>
        <v>41644.844085999997</v>
      </c>
      <c r="D44" s="17">
        <f t="shared" si="10"/>
        <v>0</v>
      </c>
      <c r="E44" s="17">
        <f t="shared" si="1"/>
        <v>41644.844085999997</v>
      </c>
      <c r="F44" s="17">
        <f t="shared" si="2"/>
        <v>4580.9328494599995</v>
      </c>
      <c r="G44" s="17">
        <f t="shared" si="3"/>
        <v>3543.9762317186</v>
      </c>
      <c r="H44" s="17">
        <f t="shared" si="4"/>
        <v>727.50724422319627</v>
      </c>
      <c r="I44" s="17">
        <f t="shared" si="5"/>
        <v>2146.6093593183332</v>
      </c>
      <c r="J44" s="17">
        <f t="shared" si="6"/>
        <v>19639.957415600609</v>
      </c>
      <c r="K44" s="17">
        <f t="shared" si="7"/>
        <v>374.80359677399997</v>
      </c>
      <c r="L44" s="17">
        <f t="shared" si="8"/>
        <v>99.947625806399984</v>
      </c>
      <c r="M44" s="25">
        <f t="shared" si="11"/>
        <v>72758.578408901129</v>
      </c>
      <c r="N44" s="1">
        <f t="shared" si="9"/>
        <v>31</v>
      </c>
      <c r="P44" s="25">
        <f t="shared" si="12"/>
        <v>106.68764035735512</v>
      </c>
    </row>
    <row r="45" spans="1:16" x14ac:dyDescent="0.25">
      <c r="A45" s="26">
        <v>32</v>
      </c>
      <c r="B45" s="18">
        <v>20446.02</v>
      </c>
      <c r="C45" s="18">
        <f t="shared" si="0"/>
        <v>41707.836197999997</v>
      </c>
      <c r="D45" s="17">
        <f t="shared" si="10"/>
        <v>0</v>
      </c>
      <c r="E45" s="17">
        <f t="shared" si="1"/>
        <v>41707.836197999997</v>
      </c>
      <c r="F45" s="17">
        <f t="shared" si="2"/>
        <v>4587.86198178</v>
      </c>
      <c r="G45" s="17">
        <f t="shared" si="3"/>
        <v>3549.3368604498</v>
      </c>
      <c r="H45" s="17">
        <f t="shared" si="4"/>
        <v>727.50724422319627</v>
      </c>
      <c r="I45" s="17">
        <f t="shared" si="5"/>
        <v>2148.551616105</v>
      </c>
      <c r="J45" s="17">
        <f t="shared" si="6"/>
        <v>19668.702816043278</v>
      </c>
      <c r="K45" s="17">
        <f t="shared" si="7"/>
        <v>375.37052578199996</v>
      </c>
      <c r="L45" s="17">
        <f t="shared" si="8"/>
        <v>100.09880687519998</v>
      </c>
      <c r="M45" s="25">
        <f t="shared" si="11"/>
        <v>72865.266049258484</v>
      </c>
      <c r="N45" s="1">
        <f t="shared" si="9"/>
        <v>32</v>
      </c>
      <c r="P45" s="25">
        <f t="shared" si="12"/>
        <v>99.225033389346208</v>
      </c>
    </row>
    <row r="46" spans="1:16" x14ac:dyDescent="0.25">
      <c r="A46" s="27">
        <v>33</v>
      </c>
      <c r="B46" s="18">
        <v>20474.740000000002</v>
      </c>
      <c r="C46" s="18">
        <f t="shared" si="0"/>
        <v>41766.422125999998</v>
      </c>
      <c r="D46" s="17">
        <f t="shared" si="10"/>
        <v>0</v>
      </c>
      <c r="E46" s="17">
        <f t="shared" si="1"/>
        <v>41766.422125999998</v>
      </c>
      <c r="F46" s="17">
        <f t="shared" si="2"/>
        <v>4594.3064338599997</v>
      </c>
      <c r="G46" s="17">
        <f t="shared" si="3"/>
        <v>3554.3225229226</v>
      </c>
      <c r="H46" s="17">
        <f t="shared" si="4"/>
        <v>727.50724422319627</v>
      </c>
      <c r="I46" s="17">
        <f t="shared" si="5"/>
        <v>2150.3580155516665</v>
      </c>
      <c r="J46" s="17">
        <f t="shared" si="6"/>
        <v>19695.437527853948</v>
      </c>
      <c r="K46" s="17">
        <f t="shared" si="7"/>
        <v>375.89779913399997</v>
      </c>
      <c r="L46" s="17">
        <f t="shared" si="8"/>
        <v>100.23941310239998</v>
      </c>
      <c r="M46" s="25">
        <f t="shared" si="11"/>
        <v>72964.49108264783</v>
      </c>
      <c r="N46" s="1">
        <f t="shared" si="9"/>
        <v>33</v>
      </c>
      <c r="P46" s="25">
        <f t="shared" si="12"/>
        <v>91.76242642129364</v>
      </c>
    </row>
    <row r="47" spans="1:16" x14ac:dyDescent="0.25">
      <c r="A47" s="26">
        <v>34</v>
      </c>
      <c r="B47" s="18">
        <v>20501.3</v>
      </c>
      <c r="C47" s="18">
        <f t="shared" si="0"/>
        <v>41820.601869999991</v>
      </c>
      <c r="D47" s="17">
        <f t="shared" si="10"/>
        <v>0</v>
      </c>
      <c r="E47" s="17">
        <f t="shared" si="1"/>
        <v>41820.601869999991</v>
      </c>
      <c r="F47" s="17">
        <f t="shared" si="2"/>
        <v>4600.2662056999989</v>
      </c>
      <c r="G47" s="17">
        <f t="shared" si="3"/>
        <v>3558.9332191369995</v>
      </c>
      <c r="H47" s="17">
        <f t="shared" si="4"/>
        <v>727.50724422319627</v>
      </c>
      <c r="I47" s="17">
        <f t="shared" si="5"/>
        <v>2152.0285576583328</v>
      </c>
      <c r="J47" s="17">
        <f t="shared" si="6"/>
        <v>19720.161551032608</v>
      </c>
      <c r="K47" s="17">
        <f t="shared" si="7"/>
        <v>376.38541682999988</v>
      </c>
      <c r="L47" s="17">
        <f t="shared" si="8"/>
        <v>100.36944448799997</v>
      </c>
      <c r="M47" s="25">
        <f t="shared" si="11"/>
        <v>73056.253509069124</v>
      </c>
      <c r="N47" s="1">
        <f t="shared" si="9"/>
        <v>34</v>
      </c>
      <c r="P47" s="25">
        <f t="shared" si="12"/>
        <v>84.95625247368298</v>
      </c>
    </row>
    <row r="48" spans="1:16" x14ac:dyDescent="0.25">
      <c r="A48" s="27">
        <v>35</v>
      </c>
      <c r="B48" s="18">
        <v>20525.89</v>
      </c>
      <c r="C48" s="18">
        <f t="shared" si="0"/>
        <v>41870.763010999995</v>
      </c>
      <c r="D48" s="17">
        <f t="shared" si="10"/>
        <v>0</v>
      </c>
      <c r="E48" s="17">
        <f t="shared" si="1"/>
        <v>41870.763010999995</v>
      </c>
      <c r="F48" s="17">
        <f t="shared" si="2"/>
        <v>4605.7839312099995</v>
      </c>
      <c r="G48" s="17">
        <f t="shared" si="3"/>
        <v>3563.2019322360998</v>
      </c>
      <c r="H48" s="17">
        <f t="shared" si="4"/>
        <v>727.50724422319627</v>
      </c>
      <c r="I48" s="17">
        <f t="shared" si="5"/>
        <v>2153.5751928391664</v>
      </c>
      <c r="J48" s="17">
        <f t="shared" si="6"/>
        <v>19743.051751708947</v>
      </c>
      <c r="K48" s="17">
        <f t="shared" si="7"/>
        <v>376.8368670989999</v>
      </c>
      <c r="L48" s="17">
        <f t="shared" si="8"/>
        <v>100.48983122639999</v>
      </c>
      <c r="M48" s="25">
        <f t="shared" si="11"/>
        <v>73141.209761542807</v>
      </c>
      <c r="N48" s="1">
        <f t="shared" si="9"/>
        <v>35</v>
      </c>
    </row>
    <row r="49" spans="1:16" x14ac:dyDescent="0.25">
      <c r="P49" s="25">
        <f>SUM(P13:P48)</f>
        <v>13059.376631096668</v>
      </c>
    </row>
    <row r="51" spans="1:16" x14ac:dyDescent="0.25">
      <c r="B51" s="139"/>
      <c r="C51" s="139"/>
      <c r="D51" s="139"/>
      <c r="E51" s="139"/>
      <c r="F51" s="139"/>
      <c r="G51" s="139"/>
      <c r="H51" s="139"/>
      <c r="I51" s="5"/>
      <c r="J51" s="139"/>
      <c r="K51" s="139"/>
      <c r="L51" s="139"/>
      <c r="M51" s="139"/>
    </row>
    <row r="52" spans="1:16" x14ac:dyDescent="0.25">
      <c r="B52" s="139"/>
      <c r="C52" s="5"/>
      <c r="D52" s="139"/>
      <c r="E52" s="5"/>
      <c r="F52" s="139"/>
      <c r="G52" s="5"/>
      <c r="H52" s="5"/>
      <c r="I52" s="139"/>
      <c r="J52" s="5"/>
      <c r="K52" s="5"/>
      <c r="L52" s="5"/>
      <c r="M52" s="5"/>
    </row>
    <row r="53" spans="1:16" x14ac:dyDescent="0.25">
      <c r="B53" s="246"/>
      <c r="C53" s="139"/>
      <c r="D53" s="139"/>
      <c r="E53" s="139"/>
      <c r="F53" s="139"/>
      <c r="G53" s="151"/>
      <c r="H53" s="151"/>
      <c r="J53" s="139"/>
      <c r="K53" s="139"/>
      <c r="M53" s="139"/>
    </row>
    <row r="54" spans="1:16" x14ac:dyDescent="0.25">
      <c r="B54" s="246"/>
      <c r="C54" s="140"/>
      <c r="D54" s="139"/>
      <c r="F54" s="140"/>
      <c r="G54" s="141"/>
      <c r="H54" s="142"/>
      <c r="I54" s="143"/>
      <c r="J54" s="140"/>
      <c r="K54" s="152"/>
      <c r="L54" s="144"/>
    </row>
    <row r="55" spans="1:16" x14ac:dyDescent="0.25">
      <c r="B55" s="139"/>
      <c r="C55" s="139"/>
      <c r="D55" s="139"/>
      <c r="E55" s="139"/>
      <c r="F55" s="139"/>
      <c r="G55" s="145"/>
      <c r="H55" s="140"/>
      <c r="I55" s="153"/>
      <c r="J55" s="146"/>
      <c r="K55" s="145"/>
      <c r="L55" s="145"/>
    </row>
    <row r="56" spans="1:16" x14ac:dyDescent="0.25">
      <c r="B56" s="139"/>
      <c r="C56" s="139"/>
      <c r="D56" s="139"/>
      <c r="E56" s="139"/>
      <c r="F56" s="139"/>
      <c r="G56" s="145"/>
      <c r="H56" s="139"/>
      <c r="I56" s="147"/>
      <c r="J56" s="145"/>
      <c r="K56" s="145"/>
      <c r="L56" s="145"/>
    </row>
    <row r="57" spans="1:16" x14ac:dyDescent="0.25">
      <c r="B57" s="139"/>
      <c r="C57" s="139"/>
      <c r="D57" s="139"/>
      <c r="E57" s="139"/>
      <c r="F57" s="139"/>
      <c r="G57" s="148"/>
      <c r="H57" s="139"/>
      <c r="I57" s="143"/>
      <c r="J57" s="71"/>
      <c r="K57" s="139"/>
    </row>
    <row r="58" spans="1:16" x14ac:dyDescent="0.25">
      <c r="B58" s="139"/>
      <c r="C58" s="139"/>
      <c r="D58" s="139"/>
      <c r="E58" s="139"/>
      <c r="F58" s="139"/>
      <c r="G58" s="145"/>
      <c r="H58" s="139"/>
      <c r="I58" s="153"/>
      <c r="J58" s="145"/>
      <c r="K58" s="139"/>
      <c r="L58" s="149"/>
    </row>
    <row r="59" spans="1:16" ht="16.2" x14ac:dyDescent="0.4">
      <c r="B59" s="154"/>
      <c r="C59" s="154"/>
      <c r="D59" s="154"/>
      <c r="E59" s="154"/>
      <c r="F59" s="154"/>
      <c r="G59" s="155"/>
      <c r="H59" s="155"/>
      <c r="I59" s="154"/>
      <c r="J59" s="145"/>
      <c r="K59" s="154"/>
      <c r="L59" s="150"/>
    </row>
    <row r="60" spans="1:16" ht="16.2" x14ac:dyDescent="0.4">
      <c r="B60" s="154"/>
      <c r="C60" s="154"/>
      <c r="D60" s="154"/>
      <c r="E60" s="154"/>
      <c r="F60" s="154"/>
      <c r="G60" s="155"/>
      <c r="H60" s="155"/>
      <c r="I60" s="149"/>
      <c r="J60" s="154"/>
      <c r="K60" s="154"/>
      <c r="L60" s="149"/>
    </row>
    <row r="61" spans="1:16" x14ac:dyDescent="0.25">
      <c r="A61" s="40"/>
      <c r="B61" s="156"/>
      <c r="C61" s="156"/>
      <c r="D61" s="42"/>
      <c r="E61" s="42"/>
      <c r="F61" s="42"/>
      <c r="G61" s="42"/>
      <c r="H61" s="42"/>
      <c r="I61" s="42"/>
      <c r="J61" s="42"/>
      <c r="K61" s="42"/>
      <c r="L61" s="42"/>
      <c r="M61" s="25"/>
    </row>
    <row r="62" spans="1:16" x14ac:dyDescent="0.25">
      <c r="A62" s="40"/>
      <c r="B62" s="156"/>
      <c r="C62" s="156"/>
      <c r="D62" s="42"/>
      <c r="E62" s="42"/>
      <c r="F62" s="42"/>
      <c r="G62" s="42"/>
      <c r="H62" s="42"/>
      <c r="I62" s="42"/>
      <c r="J62" s="42"/>
      <c r="K62" s="42"/>
      <c r="L62" s="42"/>
      <c r="M62" s="25"/>
    </row>
    <row r="63" spans="1:16" x14ac:dyDescent="0.25">
      <c r="A63" s="40"/>
      <c r="B63" s="156"/>
      <c r="C63" s="156"/>
      <c r="D63" s="42"/>
      <c r="E63" s="42"/>
      <c r="F63" s="42"/>
      <c r="G63" s="42"/>
      <c r="H63" s="42"/>
      <c r="I63" s="42"/>
      <c r="J63" s="42"/>
      <c r="K63" s="42"/>
      <c r="L63" s="42"/>
      <c r="M63" s="25"/>
    </row>
    <row r="64" spans="1:16" x14ac:dyDescent="0.25">
      <c r="A64" s="40"/>
      <c r="B64" s="156"/>
      <c r="C64" s="156"/>
      <c r="D64" s="42"/>
      <c r="E64" s="42"/>
      <c r="F64" s="42"/>
      <c r="G64" s="42"/>
      <c r="H64" s="42"/>
      <c r="I64" s="42"/>
      <c r="J64" s="42"/>
      <c r="K64" s="42"/>
      <c r="L64" s="42"/>
      <c r="M64" s="25"/>
    </row>
    <row r="65" spans="1:14" x14ac:dyDescent="0.25">
      <c r="A65" s="40"/>
      <c r="B65" s="156"/>
      <c r="C65" s="156"/>
      <c r="D65" s="42"/>
      <c r="E65" s="42"/>
      <c r="F65" s="42"/>
      <c r="G65" s="42"/>
      <c r="H65" s="42"/>
      <c r="I65" s="42"/>
      <c r="J65" s="42"/>
      <c r="K65" s="42"/>
      <c r="L65" s="42"/>
      <c r="M65" s="25"/>
    </row>
    <row r="66" spans="1:14" x14ac:dyDescent="0.25">
      <c r="A66" s="40"/>
      <c r="B66" s="156"/>
      <c r="C66" s="156"/>
      <c r="D66" s="42"/>
      <c r="E66" s="42"/>
      <c r="F66" s="42"/>
      <c r="G66" s="42"/>
      <c r="H66" s="42"/>
      <c r="I66" s="42"/>
      <c r="J66" s="42"/>
      <c r="K66" s="42"/>
      <c r="L66" s="42"/>
      <c r="M66" s="25"/>
    </row>
    <row r="67" spans="1:14" x14ac:dyDescent="0.25">
      <c r="A67" s="40"/>
      <c r="B67" s="156"/>
      <c r="C67" s="156"/>
      <c r="D67" s="42"/>
      <c r="E67" s="42"/>
      <c r="F67" s="42"/>
      <c r="G67" s="42"/>
      <c r="H67" s="42"/>
      <c r="I67" s="42"/>
      <c r="J67" s="42"/>
      <c r="K67" s="42"/>
      <c r="L67" s="42"/>
      <c r="M67" s="25"/>
    </row>
    <row r="68" spans="1:14" x14ac:dyDescent="0.25">
      <c r="A68" s="40"/>
      <c r="B68" s="156"/>
      <c r="C68" s="156"/>
      <c r="D68" s="42"/>
      <c r="E68" s="42"/>
      <c r="F68" s="42"/>
      <c r="G68" s="42"/>
      <c r="H68" s="42"/>
      <c r="I68" s="42"/>
      <c r="J68" s="42"/>
      <c r="K68" s="42"/>
      <c r="L68" s="42"/>
      <c r="M68" s="25"/>
    </row>
    <row r="69" spans="1:14" x14ac:dyDescent="0.25">
      <c r="A69" s="40"/>
      <c r="B69" s="156"/>
      <c r="C69" s="156"/>
      <c r="D69" s="42"/>
      <c r="E69" s="42"/>
      <c r="F69" s="42"/>
      <c r="G69" s="42"/>
      <c r="H69" s="42"/>
      <c r="I69" s="42"/>
      <c r="J69" s="42"/>
      <c r="K69" s="42"/>
      <c r="L69" s="42"/>
      <c r="M69" s="25"/>
    </row>
    <row r="70" spans="1:14" x14ac:dyDescent="0.25">
      <c r="A70" s="40"/>
      <c r="B70" s="156"/>
      <c r="C70" s="156"/>
      <c r="D70" s="42"/>
      <c r="E70" s="42"/>
      <c r="F70" s="42"/>
      <c r="G70" s="42"/>
      <c r="H70" s="42"/>
      <c r="I70" s="42"/>
      <c r="J70" s="42"/>
      <c r="K70" s="42"/>
      <c r="L70" s="42"/>
      <c r="M70" s="25"/>
      <c r="N70" s="40"/>
    </row>
    <row r="71" spans="1:14" x14ac:dyDescent="0.25">
      <c r="A71" s="40"/>
      <c r="B71" s="156"/>
      <c r="C71" s="156"/>
      <c r="D71" s="42"/>
      <c r="E71" s="42"/>
      <c r="F71" s="42"/>
      <c r="G71" s="42"/>
      <c r="H71" s="42"/>
      <c r="I71" s="42"/>
      <c r="J71" s="42"/>
      <c r="K71" s="42"/>
      <c r="L71" s="42"/>
      <c r="M71" s="25"/>
    </row>
    <row r="72" spans="1:14" x14ac:dyDescent="0.25">
      <c r="A72" s="40"/>
      <c r="B72" s="156"/>
      <c r="C72" s="156"/>
      <c r="D72" s="42"/>
      <c r="E72" s="42"/>
      <c r="F72" s="42"/>
      <c r="G72" s="42"/>
      <c r="H72" s="42"/>
      <c r="I72" s="42"/>
      <c r="J72" s="42"/>
      <c r="K72" s="42"/>
      <c r="L72" s="42"/>
      <c r="M72" s="25"/>
    </row>
    <row r="73" spans="1:14" x14ac:dyDescent="0.25">
      <c r="A73" s="40"/>
      <c r="B73" s="156"/>
      <c r="C73" s="156"/>
      <c r="D73" s="42"/>
      <c r="E73" s="42"/>
      <c r="F73" s="42"/>
      <c r="G73" s="42"/>
      <c r="H73" s="42"/>
      <c r="I73" s="42"/>
      <c r="J73" s="42"/>
      <c r="K73" s="42"/>
      <c r="L73" s="42"/>
      <c r="M73" s="25"/>
    </row>
    <row r="74" spans="1:14" x14ac:dyDescent="0.25">
      <c r="A74" s="40"/>
      <c r="B74" s="156"/>
      <c r="C74" s="156"/>
      <c r="D74" s="42"/>
      <c r="E74" s="42"/>
      <c r="F74" s="42"/>
      <c r="G74" s="42"/>
      <c r="H74" s="42"/>
      <c r="I74" s="42"/>
      <c r="J74" s="42"/>
      <c r="K74" s="42"/>
      <c r="L74" s="42"/>
      <c r="M74" s="25"/>
    </row>
    <row r="75" spans="1:14" x14ac:dyDescent="0.25">
      <c r="A75" s="40"/>
      <c r="B75" s="156"/>
      <c r="C75" s="156"/>
      <c r="D75" s="42"/>
      <c r="E75" s="42"/>
      <c r="F75" s="42"/>
      <c r="G75" s="42"/>
      <c r="H75" s="42"/>
      <c r="I75" s="42"/>
      <c r="J75" s="42"/>
      <c r="K75" s="42"/>
      <c r="L75" s="42"/>
      <c r="M75" s="25"/>
    </row>
    <row r="76" spans="1:14" x14ac:dyDescent="0.25">
      <c r="A76" s="40"/>
      <c r="B76" s="156"/>
      <c r="C76" s="156"/>
      <c r="D76" s="42"/>
      <c r="E76" s="42"/>
      <c r="F76" s="42"/>
      <c r="G76" s="42"/>
      <c r="H76" s="42"/>
      <c r="I76" s="42"/>
      <c r="J76" s="42"/>
      <c r="K76" s="42"/>
      <c r="L76" s="42"/>
      <c r="M76" s="25"/>
    </row>
    <row r="77" spans="1:14" x14ac:dyDescent="0.25">
      <c r="A77" s="40"/>
      <c r="B77" s="156"/>
      <c r="C77" s="156"/>
      <c r="D77" s="42"/>
      <c r="E77" s="42"/>
      <c r="F77" s="42"/>
      <c r="G77" s="42"/>
      <c r="H77" s="42"/>
      <c r="I77" s="42"/>
      <c r="J77" s="42"/>
      <c r="K77" s="42"/>
      <c r="L77" s="42"/>
      <c r="M77" s="25"/>
    </row>
    <row r="78" spans="1:14" x14ac:dyDescent="0.25">
      <c r="A78" s="40"/>
      <c r="B78" s="156"/>
      <c r="C78" s="156"/>
      <c r="D78" s="42"/>
      <c r="E78" s="42"/>
      <c r="F78" s="42"/>
      <c r="G78" s="42"/>
      <c r="H78" s="42"/>
      <c r="I78" s="42"/>
      <c r="J78" s="42"/>
      <c r="K78" s="42"/>
      <c r="L78" s="42"/>
      <c r="M78" s="25"/>
      <c r="N78" s="40"/>
    </row>
    <row r="79" spans="1:14" x14ac:dyDescent="0.25">
      <c r="A79" s="40"/>
      <c r="B79" s="156"/>
      <c r="C79" s="156"/>
      <c r="D79" s="42"/>
      <c r="E79" s="42"/>
      <c r="F79" s="42"/>
      <c r="G79" s="42"/>
      <c r="H79" s="42"/>
      <c r="I79" s="42"/>
      <c r="J79" s="42"/>
      <c r="K79" s="42"/>
      <c r="L79" s="42"/>
      <c r="M79" s="25"/>
    </row>
    <row r="80" spans="1:14" x14ac:dyDescent="0.25">
      <c r="A80" s="40"/>
      <c r="B80" s="156"/>
      <c r="C80" s="156"/>
      <c r="D80" s="42"/>
      <c r="E80" s="42"/>
      <c r="F80" s="42"/>
      <c r="G80" s="42"/>
      <c r="H80" s="42"/>
      <c r="I80" s="42"/>
      <c r="J80" s="42"/>
      <c r="K80" s="42"/>
      <c r="L80" s="42"/>
      <c r="M80" s="25"/>
    </row>
    <row r="81" spans="1:13" x14ac:dyDescent="0.25">
      <c r="A81" s="40"/>
      <c r="B81" s="156"/>
      <c r="C81" s="156"/>
      <c r="D81" s="42"/>
      <c r="E81" s="42"/>
      <c r="F81" s="42"/>
      <c r="G81" s="42"/>
      <c r="H81" s="42"/>
      <c r="I81" s="42"/>
      <c r="J81" s="42"/>
      <c r="K81" s="42"/>
      <c r="L81" s="42"/>
      <c r="M81" s="25"/>
    </row>
    <row r="82" spans="1:13" x14ac:dyDescent="0.25">
      <c r="A82" s="40"/>
      <c r="B82" s="156"/>
      <c r="C82" s="156"/>
      <c r="D82" s="42"/>
      <c r="E82" s="42"/>
      <c r="F82" s="42"/>
      <c r="G82" s="42"/>
      <c r="H82" s="42"/>
      <c r="I82" s="42"/>
      <c r="J82" s="42"/>
      <c r="K82" s="42"/>
      <c r="L82" s="42"/>
      <c r="M82" s="25"/>
    </row>
    <row r="83" spans="1:13" x14ac:dyDescent="0.25">
      <c r="A83" s="40"/>
      <c r="B83" s="156"/>
      <c r="C83" s="156"/>
      <c r="D83" s="42"/>
      <c r="E83" s="42"/>
      <c r="F83" s="42"/>
      <c r="G83" s="42"/>
      <c r="H83" s="42"/>
      <c r="I83" s="42"/>
      <c r="J83" s="42"/>
      <c r="K83" s="42"/>
      <c r="L83" s="42"/>
      <c r="M83" s="25"/>
    </row>
    <row r="84" spans="1:13" x14ac:dyDescent="0.25">
      <c r="A84" s="40"/>
      <c r="B84" s="156"/>
      <c r="C84" s="156"/>
      <c r="D84" s="42"/>
      <c r="E84" s="42"/>
      <c r="F84" s="42"/>
      <c r="G84" s="42"/>
      <c r="H84" s="42"/>
      <c r="I84" s="42"/>
      <c r="J84" s="42"/>
      <c r="K84" s="42"/>
      <c r="L84" s="42"/>
      <c r="M84" s="25"/>
    </row>
    <row r="85" spans="1:13" x14ac:dyDescent="0.25">
      <c r="A85" s="40"/>
      <c r="B85" s="156"/>
      <c r="C85" s="156"/>
      <c r="D85" s="42"/>
      <c r="E85" s="42"/>
      <c r="F85" s="42"/>
      <c r="G85" s="42"/>
      <c r="H85" s="42"/>
      <c r="I85" s="42"/>
      <c r="J85" s="42"/>
      <c r="K85" s="42"/>
      <c r="L85" s="42"/>
      <c r="M85" s="25"/>
    </row>
    <row r="86" spans="1:13" x14ac:dyDescent="0.25">
      <c r="A86" s="40"/>
      <c r="B86" s="156"/>
      <c r="C86" s="156"/>
      <c r="D86" s="42"/>
      <c r="E86" s="42"/>
      <c r="F86" s="42"/>
      <c r="G86" s="42"/>
      <c r="H86" s="42"/>
      <c r="I86" s="42"/>
      <c r="J86" s="42"/>
      <c r="K86" s="42"/>
      <c r="L86" s="42"/>
      <c r="M86" s="25"/>
    </row>
    <row r="87" spans="1:13" x14ac:dyDescent="0.25">
      <c r="B87" s="156"/>
      <c r="C87" s="156"/>
      <c r="D87" s="42"/>
      <c r="E87" s="42"/>
      <c r="F87" s="42"/>
      <c r="G87" s="42"/>
      <c r="H87" s="42"/>
      <c r="I87" s="42"/>
      <c r="J87" s="42"/>
      <c r="K87" s="42"/>
      <c r="L87" s="42"/>
      <c r="M87" s="25"/>
    </row>
    <row r="88" spans="1:13" x14ac:dyDescent="0.25">
      <c r="A88" s="40"/>
      <c r="B88" s="156"/>
      <c r="C88" s="156"/>
      <c r="D88" s="42"/>
      <c r="E88" s="42"/>
      <c r="F88" s="42"/>
      <c r="G88" s="42"/>
      <c r="H88" s="42"/>
      <c r="I88" s="42"/>
      <c r="J88" s="42"/>
      <c r="K88" s="42"/>
      <c r="L88" s="42"/>
      <c r="M88" s="25"/>
    </row>
    <row r="89" spans="1:13" x14ac:dyDescent="0.25">
      <c r="B89" s="156"/>
      <c r="C89" s="156"/>
      <c r="D89" s="42"/>
      <c r="E89" s="42"/>
      <c r="F89" s="42"/>
      <c r="G89" s="42"/>
      <c r="H89" s="42"/>
      <c r="I89" s="42"/>
      <c r="J89" s="42"/>
      <c r="K89" s="42"/>
      <c r="L89" s="42"/>
      <c r="M89" s="25"/>
    </row>
    <row r="90" spans="1:13" x14ac:dyDescent="0.25">
      <c r="A90" s="40"/>
      <c r="B90" s="156"/>
      <c r="C90" s="156"/>
      <c r="D90" s="42"/>
      <c r="E90" s="42"/>
      <c r="F90" s="42"/>
      <c r="G90" s="42"/>
      <c r="H90" s="42"/>
      <c r="I90" s="42"/>
      <c r="J90" s="42"/>
      <c r="K90" s="42"/>
      <c r="L90" s="42"/>
      <c r="M90" s="25"/>
    </row>
    <row r="91" spans="1:13" x14ac:dyDescent="0.25">
      <c r="B91" s="156"/>
      <c r="C91" s="156"/>
      <c r="D91" s="42"/>
      <c r="E91" s="42"/>
      <c r="F91" s="42"/>
      <c r="G91" s="42"/>
      <c r="H91" s="42"/>
      <c r="I91" s="42"/>
      <c r="J91" s="42"/>
      <c r="K91" s="42"/>
      <c r="L91" s="42"/>
      <c r="M91" s="25"/>
    </row>
    <row r="92" spans="1:13" x14ac:dyDescent="0.25">
      <c r="A92" s="40"/>
      <c r="B92" s="156"/>
      <c r="C92" s="156"/>
      <c r="D92" s="42"/>
      <c r="E92" s="42"/>
      <c r="F92" s="42"/>
      <c r="G92" s="42"/>
      <c r="H92" s="42"/>
      <c r="I92" s="42"/>
      <c r="J92" s="42"/>
      <c r="K92" s="42"/>
      <c r="L92" s="42"/>
      <c r="M92" s="25"/>
    </row>
    <row r="93" spans="1:13" x14ac:dyDescent="0.25">
      <c r="B93" s="156"/>
      <c r="C93" s="156"/>
      <c r="D93" s="42"/>
      <c r="E93" s="42"/>
      <c r="F93" s="42"/>
      <c r="G93" s="42"/>
      <c r="H93" s="42"/>
      <c r="I93" s="42"/>
      <c r="J93" s="42"/>
      <c r="K93" s="42"/>
      <c r="L93" s="42"/>
      <c r="M93" s="25"/>
    </row>
    <row r="94" spans="1:13" x14ac:dyDescent="0.25">
      <c r="A94" s="40"/>
      <c r="B94" s="156"/>
      <c r="C94" s="156"/>
      <c r="D94" s="42"/>
      <c r="E94" s="42"/>
      <c r="F94" s="42"/>
      <c r="G94" s="42"/>
      <c r="H94" s="42"/>
      <c r="I94" s="42"/>
      <c r="J94" s="42"/>
      <c r="K94" s="42"/>
      <c r="L94" s="42"/>
      <c r="M94" s="25"/>
    </row>
    <row r="95" spans="1:13" x14ac:dyDescent="0.25">
      <c r="B95" s="156"/>
      <c r="C95" s="156"/>
      <c r="D95" s="42"/>
      <c r="E95" s="42"/>
      <c r="F95" s="42"/>
      <c r="G95" s="42"/>
      <c r="H95" s="42"/>
      <c r="I95" s="42"/>
      <c r="J95" s="42"/>
      <c r="K95" s="42"/>
      <c r="L95" s="42"/>
      <c r="M95" s="25"/>
    </row>
    <row r="96" spans="1:13" x14ac:dyDescent="0.25">
      <c r="A96" s="40"/>
      <c r="B96" s="156"/>
      <c r="C96" s="156"/>
      <c r="D96" s="42"/>
      <c r="E96" s="42"/>
      <c r="F96" s="42"/>
      <c r="G96" s="42"/>
      <c r="H96" s="42"/>
      <c r="I96" s="42"/>
      <c r="J96" s="42"/>
      <c r="K96" s="42"/>
      <c r="L96" s="42"/>
      <c r="M96" s="25"/>
    </row>
    <row r="99" spans="1:13" x14ac:dyDescent="0.25">
      <c r="B99" s="139"/>
      <c r="C99" s="139"/>
      <c r="D99" s="139"/>
      <c r="E99" s="139"/>
      <c r="F99" s="139"/>
      <c r="G99" s="139"/>
      <c r="H99" s="139"/>
      <c r="I99" s="5"/>
      <c r="J99" s="139"/>
      <c r="K99" s="139"/>
      <c r="L99" s="139"/>
      <c r="M99" s="139"/>
    </row>
    <row r="100" spans="1:13" x14ac:dyDescent="0.25">
      <c r="B100" s="139"/>
      <c r="C100" s="5"/>
      <c r="D100" s="139"/>
      <c r="E100" s="5"/>
      <c r="F100" s="139"/>
      <c r="G100" s="5"/>
      <c r="H100" s="5"/>
      <c r="I100" s="139"/>
      <c r="J100" s="5"/>
      <c r="K100" s="5"/>
      <c r="L100" s="5"/>
      <c r="M100" s="5"/>
    </row>
    <row r="101" spans="1:13" ht="13.2" x14ac:dyDescent="0.25">
      <c r="A101" s="246"/>
      <c r="B101" s="246"/>
      <c r="C101" s="139"/>
      <c r="D101" s="139"/>
      <c r="E101" s="139"/>
      <c r="F101" s="139"/>
      <c r="G101" s="151"/>
      <c r="H101" s="151"/>
      <c r="J101" s="139"/>
      <c r="K101" s="139"/>
      <c r="M101" s="139"/>
    </row>
    <row r="102" spans="1:13" ht="13.2" x14ac:dyDescent="0.25">
      <c r="A102" s="246"/>
      <c r="B102" s="246"/>
      <c r="C102" s="140"/>
      <c r="D102" s="139"/>
      <c r="F102" s="140"/>
      <c r="G102" s="141"/>
      <c r="H102" s="142"/>
      <c r="I102" s="143"/>
      <c r="J102" s="140"/>
      <c r="K102" s="152"/>
      <c r="L102" s="144"/>
    </row>
    <row r="103" spans="1:13" x14ac:dyDescent="0.25">
      <c r="B103" s="139"/>
      <c r="C103" s="139"/>
      <c r="D103" s="139"/>
      <c r="E103" s="139"/>
      <c r="F103" s="139"/>
      <c r="G103" s="145"/>
      <c r="H103" s="140"/>
      <c r="I103" s="153"/>
      <c r="J103" s="146"/>
      <c r="K103" s="145"/>
      <c r="L103" s="145"/>
    </row>
    <row r="104" spans="1:13" x14ac:dyDescent="0.25">
      <c r="B104" s="139"/>
      <c r="C104" s="139"/>
      <c r="D104" s="139"/>
      <c r="E104" s="139"/>
      <c r="F104" s="139"/>
      <c r="G104" s="145"/>
      <c r="H104" s="139"/>
      <c r="I104" s="147"/>
      <c r="J104" s="145"/>
      <c r="K104" s="145"/>
      <c r="L104" s="145"/>
    </row>
    <row r="105" spans="1:13" x14ac:dyDescent="0.25">
      <c r="B105" s="139"/>
      <c r="C105" s="139"/>
      <c r="D105" s="139"/>
      <c r="E105" s="139"/>
      <c r="F105" s="139"/>
      <c r="G105" s="148"/>
      <c r="H105" s="139"/>
      <c r="I105" s="143"/>
      <c r="J105" s="71"/>
      <c r="K105" s="139"/>
    </row>
    <row r="106" spans="1:13" x14ac:dyDescent="0.25">
      <c r="B106" s="139"/>
      <c r="C106" s="139"/>
      <c r="D106" s="139"/>
      <c r="E106" s="139"/>
      <c r="F106" s="139"/>
      <c r="G106" s="145"/>
      <c r="H106" s="139"/>
      <c r="I106" s="153"/>
      <c r="J106" s="145"/>
      <c r="K106" s="139"/>
      <c r="L106" s="149"/>
    </row>
    <row r="107" spans="1:13" ht="16.2" x14ac:dyDescent="0.4">
      <c r="B107" s="154"/>
      <c r="C107" s="154"/>
      <c r="D107" s="154"/>
      <c r="E107" s="154"/>
      <c r="F107" s="154"/>
      <c r="G107" s="155"/>
      <c r="H107" s="155"/>
      <c r="I107" s="154"/>
      <c r="J107" s="145"/>
      <c r="K107" s="154"/>
      <c r="L107" s="150"/>
    </row>
    <row r="108" spans="1:13" ht="16.2" x14ac:dyDescent="0.4">
      <c r="B108" s="154"/>
      <c r="C108" s="154"/>
      <c r="D108" s="154"/>
      <c r="E108" s="154"/>
      <c r="F108" s="154"/>
      <c r="G108" s="155"/>
      <c r="H108" s="155"/>
      <c r="I108" s="149"/>
      <c r="J108" s="154"/>
      <c r="K108" s="154"/>
      <c r="L108" s="149"/>
    </row>
    <row r="109" spans="1:13" x14ac:dyDescent="0.25">
      <c r="A109" s="40"/>
      <c r="B109" s="156"/>
      <c r="C109" s="156"/>
      <c r="D109" s="42"/>
      <c r="E109" s="42"/>
      <c r="F109" s="42"/>
      <c r="G109" s="42"/>
      <c r="H109" s="42"/>
      <c r="I109" s="42"/>
      <c r="J109" s="42"/>
      <c r="K109" s="42"/>
      <c r="L109" s="42"/>
      <c r="M109" s="25"/>
    </row>
    <row r="110" spans="1:13" x14ac:dyDescent="0.25">
      <c r="A110" s="40"/>
      <c r="B110" s="156"/>
      <c r="C110" s="156"/>
      <c r="D110" s="42"/>
      <c r="E110" s="42"/>
      <c r="F110" s="42"/>
      <c r="G110" s="42"/>
      <c r="H110" s="42"/>
      <c r="I110" s="42"/>
      <c r="J110" s="42"/>
      <c r="K110" s="42"/>
      <c r="L110" s="42"/>
      <c r="M110" s="25"/>
    </row>
    <row r="111" spans="1:13" x14ac:dyDescent="0.25">
      <c r="A111" s="40"/>
      <c r="B111" s="156"/>
      <c r="C111" s="156"/>
      <c r="D111" s="42"/>
      <c r="E111" s="42"/>
      <c r="F111" s="42"/>
      <c r="G111" s="42"/>
      <c r="H111" s="42"/>
      <c r="I111" s="42"/>
      <c r="J111" s="42"/>
      <c r="K111" s="42"/>
      <c r="L111" s="42"/>
      <c r="M111" s="25"/>
    </row>
    <row r="112" spans="1:13" x14ac:dyDescent="0.25">
      <c r="A112" s="40"/>
      <c r="B112" s="156"/>
      <c r="C112" s="156"/>
      <c r="D112" s="42"/>
      <c r="E112" s="42"/>
      <c r="F112" s="42"/>
      <c r="G112" s="42"/>
      <c r="H112" s="42"/>
      <c r="I112" s="42"/>
      <c r="J112" s="42"/>
      <c r="K112" s="42"/>
      <c r="L112" s="42"/>
      <c r="M112" s="25"/>
    </row>
    <row r="113" spans="1:14" x14ac:dyDescent="0.25">
      <c r="A113" s="40"/>
      <c r="B113" s="156"/>
      <c r="C113" s="156"/>
      <c r="D113" s="42"/>
      <c r="E113" s="42"/>
      <c r="F113" s="42"/>
      <c r="G113" s="42"/>
      <c r="H113" s="42"/>
      <c r="I113" s="42"/>
      <c r="J113" s="42"/>
      <c r="K113" s="42"/>
      <c r="L113" s="42"/>
      <c r="M113" s="25"/>
    </row>
    <row r="114" spans="1:14" x14ac:dyDescent="0.25">
      <c r="A114" s="40"/>
      <c r="B114" s="156"/>
      <c r="C114" s="156"/>
      <c r="D114" s="42"/>
      <c r="E114" s="42"/>
      <c r="F114" s="42"/>
      <c r="G114" s="42"/>
      <c r="H114" s="42"/>
      <c r="I114" s="42"/>
      <c r="J114" s="42"/>
      <c r="K114" s="42"/>
      <c r="L114" s="42"/>
      <c r="M114" s="25"/>
    </row>
    <row r="115" spans="1:14" x14ac:dyDescent="0.25">
      <c r="A115" s="40"/>
      <c r="B115" s="156"/>
      <c r="C115" s="156"/>
      <c r="D115" s="42"/>
      <c r="E115" s="42"/>
      <c r="F115" s="42"/>
      <c r="G115" s="42"/>
      <c r="H115" s="42"/>
      <c r="I115" s="42"/>
      <c r="J115" s="42"/>
      <c r="K115" s="42"/>
      <c r="L115" s="42"/>
      <c r="M115" s="25"/>
    </row>
    <row r="116" spans="1:14" x14ac:dyDescent="0.25">
      <c r="A116" s="40"/>
      <c r="B116" s="156"/>
      <c r="C116" s="156"/>
      <c r="D116" s="42"/>
      <c r="E116" s="42"/>
      <c r="F116" s="42"/>
      <c r="G116" s="42"/>
      <c r="H116" s="42"/>
      <c r="I116" s="42"/>
      <c r="J116" s="42"/>
      <c r="K116" s="42"/>
      <c r="L116" s="42"/>
      <c r="M116" s="25"/>
    </row>
    <row r="117" spans="1:14" x14ac:dyDescent="0.25">
      <c r="A117" s="40"/>
      <c r="B117" s="156"/>
      <c r="C117" s="156"/>
      <c r="D117" s="42"/>
      <c r="E117" s="42"/>
      <c r="F117" s="42"/>
      <c r="G117" s="42"/>
      <c r="H117" s="42"/>
      <c r="I117" s="42"/>
      <c r="J117" s="42"/>
      <c r="K117" s="42"/>
      <c r="L117" s="42"/>
      <c r="M117" s="25"/>
    </row>
    <row r="118" spans="1:14" x14ac:dyDescent="0.25">
      <c r="A118" s="40"/>
      <c r="B118" s="156"/>
      <c r="C118" s="156"/>
      <c r="D118" s="42"/>
      <c r="E118" s="42"/>
      <c r="F118" s="42"/>
      <c r="G118" s="42"/>
      <c r="H118" s="42"/>
      <c r="I118" s="42"/>
      <c r="J118" s="42"/>
      <c r="K118" s="42"/>
      <c r="L118" s="42"/>
      <c r="M118" s="25"/>
      <c r="N118" s="40"/>
    </row>
    <row r="119" spans="1:14" x14ac:dyDescent="0.25">
      <c r="A119" s="40"/>
      <c r="B119" s="156"/>
      <c r="C119" s="156"/>
      <c r="D119" s="42"/>
      <c r="E119" s="42"/>
      <c r="F119" s="42"/>
      <c r="G119" s="42"/>
      <c r="H119" s="42"/>
      <c r="I119" s="42"/>
      <c r="J119" s="42"/>
      <c r="K119" s="42"/>
      <c r="L119" s="42"/>
      <c r="M119" s="25"/>
    </row>
    <row r="120" spans="1:14" x14ac:dyDescent="0.25">
      <c r="A120" s="40"/>
      <c r="B120" s="156"/>
      <c r="C120" s="156"/>
      <c r="D120" s="42"/>
      <c r="E120" s="42"/>
      <c r="F120" s="42"/>
      <c r="G120" s="42"/>
      <c r="H120" s="42"/>
      <c r="I120" s="42"/>
      <c r="J120" s="42"/>
      <c r="K120" s="42"/>
      <c r="L120" s="42"/>
      <c r="M120" s="25"/>
    </row>
    <row r="121" spans="1:14" x14ac:dyDescent="0.25">
      <c r="A121" s="40"/>
      <c r="B121" s="156"/>
      <c r="C121" s="156"/>
      <c r="D121" s="42"/>
      <c r="E121" s="42"/>
      <c r="F121" s="42"/>
      <c r="G121" s="42"/>
      <c r="H121" s="42"/>
      <c r="I121" s="42"/>
      <c r="J121" s="42"/>
      <c r="K121" s="42"/>
      <c r="L121" s="42"/>
      <c r="M121" s="25"/>
    </row>
    <row r="122" spans="1:14" x14ac:dyDescent="0.25">
      <c r="A122" s="40"/>
      <c r="B122" s="156"/>
      <c r="C122" s="156"/>
      <c r="D122" s="42"/>
      <c r="E122" s="42"/>
      <c r="F122" s="42"/>
      <c r="G122" s="42"/>
      <c r="H122" s="42"/>
      <c r="I122" s="42"/>
      <c r="J122" s="42"/>
      <c r="K122" s="42"/>
      <c r="L122" s="42"/>
      <c r="M122" s="25"/>
    </row>
    <row r="123" spans="1:14" x14ac:dyDescent="0.25">
      <c r="A123" s="40"/>
      <c r="B123" s="156"/>
      <c r="C123" s="156"/>
      <c r="D123" s="42"/>
      <c r="E123" s="42"/>
      <c r="F123" s="42"/>
      <c r="G123" s="42"/>
      <c r="H123" s="42"/>
      <c r="I123" s="42"/>
      <c r="J123" s="42"/>
      <c r="K123" s="42"/>
      <c r="L123" s="42"/>
      <c r="M123" s="25"/>
    </row>
    <row r="124" spans="1:14" x14ac:dyDescent="0.25">
      <c r="A124" s="40"/>
      <c r="B124" s="156"/>
      <c r="C124" s="156"/>
      <c r="D124" s="42"/>
      <c r="E124" s="42"/>
      <c r="F124" s="42"/>
      <c r="G124" s="42"/>
      <c r="H124" s="42"/>
      <c r="I124" s="42"/>
      <c r="J124" s="42"/>
      <c r="K124" s="42"/>
      <c r="L124" s="42"/>
      <c r="M124" s="25"/>
    </row>
    <row r="125" spans="1:14" x14ac:dyDescent="0.25">
      <c r="A125" s="40"/>
      <c r="B125" s="156"/>
      <c r="C125" s="156"/>
      <c r="D125" s="42"/>
      <c r="E125" s="42"/>
      <c r="F125" s="42"/>
      <c r="G125" s="42"/>
      <c r="H125" s="42"/>
      <c r="I125" s="42"/>
      <c r="J125" s="42"/>
      <c r="K125" s="42"/>
      <c r="L125" s="42"/>
      <c r="M125" s="25"/>
    </row>
    <row r="126" spans="1:14" x14ac:dyDescent="0.25">
      <c r="A126" s="40"/>
      <c r="B126" s="156"/>
      <c r="C126" s="156"/>
      <c r="D126" s="42"/>
      <c r="E126" s="42"/>
      <c r="F126" s="42"/>
      <c r="G126" s="42"/>
      <c r="H126" s="42"/>
      <c r="I126" s="42"/>
      <c r="J126" s="42"/>
      <c r="K126" s="42"/>
      <c r="L126" s="42"/>
      <c r="M126" s="25"/>
      <c r="N126" s="40"/>
    </row>
    <row r="127" spans="1:14" x14ac:dyDescent="0.25">
      <c r="A127" s="40"/>
      <c r="B127" s="156"/>
      <c r="C127" s="156"/>
      <c r="D127" s="42"/>
      <c r="E127" s="42"/>
      <c r="F127" s="42"/>
      <c r="G127" s="42"/>
      <c r="H127" s="42"/>
      <c r="I127" s="42"/>
      <c r="J127" s="42"/>
      <c r="K127" s="42"/>
      <c r="L127" s="42"/>
      <c r="M127" s="25"/>
    </row>
    <row r="128" spans="1:14" x14ac:dyDescent="0.25">
      <c r="A128" s="40"/>
      <c r="B128" s="156"/>
      <c r="C128" s="156"/>
      <c r="D128" s="42"/>
      <c r="E128" s="42"/>
      <c r="F128" s="42"/>
      <c r="G128" s="42"/>
      <c r="H128" s="42"/>
      <c r="I128" s="42"/>
      <c r="J128" s="42"/>
      <c r="K128" s="42"/>
      <c r="L128" s="42"/>
      <c r="M128" s="25"/>
    </row>
    <row r="129" spans="1:13" x14ac:dyDescent="0.25">
      <c r="A129" s="40"/>
      <c r="B129" s="156"/>
      <c r="C129" s="156"/>
      <c r="D129" s="42"/>
      <c r="E129" s="42"/>
      <c r="F129" s="42"/>
      <c r="G129" s="42"/>
      <c r="H129" s="42"/>
      <c r="I129" s="42"/>
      <c r="J129" s="42"/>
      <c r="K129" s="42"/>
      <c r="L129" s="42"/>
      <c r="M129" s="25"/>
    </row>
    <row r="130" spans="1:13" x14ac:dyDescent="0.25">
      <c r="A130" s="40"/>
      <c r="B130" s="156"/>
      <c r="C130" s="156"/>
      <c r="D130" s="42"/>
      <c r="E130" s="42"/>
      <c r="F130" s="42"/>
      <c r="G130" s="42"/>
      <c r="H130" s="42"/>
      <c r="I130" s="42"/>
      <c r="J130" s="42"/>
      <c r="K130" s="42"/>
      <c r="L130" s="42"/>
      <c r="M130" s="25"/>
    </row>
    <row r="131" spans="1:13" x14ac:dyDescent="0.25">
      <c r="A131" s="40"/>
      <c r="B131" s="156"/>
      <c r="C131" s="156"/>
      <c r="D131" s="42"/>
      <c r="E131" s="42"/>
      <c r="F131" s="42"/>
      <c r="G131" s="42"/>
      <c r="H131" s="42"/>
      <c r="I131" s="42"/>
      <c r="J131" s="42"/>
      <c r="K131" s="42"/>
      <c r="L131" s="42"/>
      <c r="M131" s="25"/>
    </row>
    <row r="132" spans="1:13" x14ac:dyDescent="0.25">
      <c r="A132" s="40"/>
      <c r="B132" s="156"/>
      <c r="C132" s="156"/>
      <c r="D132" s="42"/>
      <c r="E132" s="42"/>
      <c r="F132" s="42"/>
      <c r="G132" s="42"/>
      <c r="H132" s="42"/>
      <c r="I132" s="42"/>
      <c r="J132" s="42"/>
      <c r="K132" s="42"/>
      <c r="L132" s="42"/>
      <c r="M132" s="25"/>
    </row>
    <row r="133" spans="1:13" x14ac:dyDescent="0.25">
      <c r="A133" s="40"/>
      <c r="B133" s="156"/>
      <c r="C133" s="156"/>
      <c r="D133" s="42"/>
      <c r="E133" s="42"/>
      <c r="F133" s="42"/>
      <c r="G133" s="42"/>
      <c r="H133" s="42"/>
      <c r="I133" s="42"/>
      <c r="J133" s="42"/>
      <c r="K133" s="42"/>
      <c r="L133" s="42"/>
      <c r="M133" s="25"/>
    </row>
    <row r="134" spans="1:13" x14ac:dyDescent="0.25">
      <c r="A134" s="40"/>
      <c r="B134" s="156"/>
      <c r="C134" s="156"/>
      <c r="D134" s="42"/>
      <c r="E134" s="42"/>
      <c r="F134" s="42"/>
      <c r="G134" s="42"/>
      <c r="H134" s="42"/>
      <c r="I134" s="42"/>
      <c r="J134" s="42"/>
      <c r="K134" s="42"/>
      <c r="L134" s="42"/>
      <c r="M134" s="25"/>
    </row>
    <row r="135" spans="1:13" x14ac:dyDescent="0.25">
      <c r="B135" s="156"/>
      <c r="C135" s="156"/>
      <c r="D135" s="42"/>
      <c r="E135" s="42"/>
      <c r="F135" s="42"/>
      <c r="G135" s="42"/>
      <c r="H135" s="42"/>
      <c r="I135" s="42"/>
      <c r="J135" s="42"/>
      <c r="K135" s="42"/>
      <c r="L135" s="42"/>
      <c r="M135" s="25"/>
    </row>
    <row r="136" spans="1:13" x14ac:dyDescent="0.25">
      <c r="A136" s="40"/>
      <c r="B136" s="156"/>
      <c r="C136" s="156"/>
      <c r="D136" s="42"/>
      <c r="E136" s="42"/>
      <c r="F136" s="42"/>
      <c r="G136" s="42"/>
      <c r="H136" s="42"/>
      <c r="I136" s="42"/>
      <c r="J136" s="42"/>
      <c r="K136" s="42"/>
      <c r="L136" s="42"/>
      <c r="M136" s="25"/>
    </row>
    <row r="137" spans="1:13" x14ac:dyDescent="0.25">
      <c r="B137" s="156"/>
      <c r="C137" s="156"/>
      <c r="D137" s="42"/>
      <c r="E137" s="42"/>
      <c r="F137" s="42"/>
      <c r="G137" s="42"/>
      <c r="H137" s="42"/>
      <c r="I137" s="42"/>
      <c r="J137" s="42"/>
      <c r="K137" s="42"/>
      <c r="L137" s="42"/>
      <c r="M137" s="25"/>
    </row>
    <row r="138" spans="1:13" x14ac:dyDescent="0.25">
      <c r="A138" s="40"/>
      <c r="B138" s="156"/>
      <c r="C138" s="156"/>
      <c r="D138" s="42"/>
      <c r="E138" s="42"/>
      <c r="F138" s="42"/>
      <c r="G138" s="42"/>
      <c r="H138" s="42"/>
      <c r="I138" s="42"/>
      <c r="J138" s="42"/>
      <c r="K138" s="42"/>
      <c r="L138" s="42"/>
      <c r="M138" s="25"/>
    </row>
    <row r="139" spans="1:13" x14ac:dyDescent="0.25">
      <c r="B139" s="156"/>
      <c r="C139" s="156"/>
      <c r="D139" s="42"/>
      <c r="E139" s="42"/>
      <c r="F139" s="42"/>
      <c r="G139" s="42"/>
      <c r="H139" s="42"/>
      <c r="I139" s="42"/>
      <c r="J139" s="42"/>
      <c r="K139" s="42"/>
      <c r="L139" s="42"/>
      <c r="M139" s="25"/>
    </row>
    <row r="140" spans="1:13" x14ac:dyDescent="0.25">
      <c r="A140" s="40"/>
      <c r="B140" s="156"/>
      <c r="C140" s="156"/>
      <c r="D140" s="42"/>
      <c r="E140" s="42"/>
      <c r="F140" s="42"/>
      <c r="G140" s="42"/>
      <c r="H140" s="42"/>
      <c r="I140" s="42"/>
      <c r="J140" s="42"/>
      <c r="K140" s="42"/>
      <c r="L140" s="42"/>
      <c r="M140" s="25"/>
    </row>
    <row r="141" spans="1:13" x14ac:dyDescent="0.25">
      <c r="B141" s="156"/>
      <c r="C141" s="156"/>
      <c r="D141" s="42"/>
      <c r="E141" s="42"/>
      <c r="F141" s="42"/>
      <c r="G141" s="42"/>
      <c r="H141" s="42"/>
      <c r="I141" s="42"/>
      <c r="J141" s="42"/>
      <c r="K141" s="42"/>
      <c r="L141" s="42"/>
      <c r="M141" s="25"/>
    </row>
    <row r="142" spans="1:13" x14ac:dyDescent="0.25">
      <c r="A142" s="40"/>
      <c r="B142" s="156"/>
      <c r="C142" s="156"/>
      <c r="D142" s="42"/>
      <c r="E142" s="42"/>
      <c r="F142" s="42"/>
      <c r="G142" s="42"/>
      <c r="H142" s="42"/>
      <c r="I142" s="42"/>
      <c r="J142" s="42"/>
      <c r="K142" s="42"/>
      <c r="L142" s="42"/>
      <c r="M142" s="25"/>
    </row>
    <row r="143" spans="1:13" x14ac:dyDescent="0.25">
      <c r="B143" s="156"/>
      <c r="C143" s="156"/>
      <c r="D143" s="42"/>
      <c r="E143" s="42"/>
      <c r="F143" s="42"/>
      <c r="G143" s="42"/>
      <c r="H143" s="42"/>
      <c r="I143" s="42"/>
      <c r="J143" s="42"/>
      <c r="K143" s="42"/>
      <c r="L143" s="42"/>
      <c r="M143" s="25"/>
    </row>
    <row r="144" spans="1:13" x14ac:dyDescent="0.25">
      <c r="A144" s="40"/>
      <c r="B144" s="156"/>
      <c r="C144" s="156"/>
      <c r="D144" s="42"/>
      <c r="E144" s="42"/>
      <c r="F144" s="42"/>
      <c r="G144" s="42"/>
      <c r="H144" s="42"/>
      <c r="I144" s="42"/>
      <c r="J144" s="42"/>
      <c r="K144" s="42"/>
      <c r="L144" s="42"/>
      <c r="M144" s="25"/>
    </row>
    <row r="147" spans="1:13" x14ac:dyDescent="0.25">
      <c r="B147" s="139"/>
      <c r="C147" s="139"/>
      <c r="D147" s="139"/>
      <c r="E147" s="139"/>
      <c r="F147" s="139"/>
      <c r="G147" s="139"/>
      <c r="H147" s="139"/>
      <c r="I147" s="5"/>
      <c r="J147" s="139"/>
      <c r="K147" s="139"/>
      <c r="L147" s="139"/>
      <c r="M147" s="139"/>
    </row>
    <row r="148" spans="1:13" x14ac:dyDescent="0.25">
      <c r="B148" s="139"/>
      <c r="C148" s="5"/>
      <c r="D148" s="139"/>
      <c r="E148" s="5"/>
      <c r="F148" s="139"/>
      <c r="G148" s="5"/>
      <c r="H148" s="5"/>
      <c r="I148" s="139"/>
      <c r="J148" s="5"/>
      <c r="K148" s="5"/>
      <c r="L148" s="5"/>
      <c r="M148" s="5"/>
    </row>
    <row r="149" spans="1:13" x14ac:dyDescent="0.25">
      <c r="B149" s="139"/>
      <c r="C149" s="139"/>
      <c r="D149" s="139"/>
      <c r="E149" s="139"/>
      <c r="F149" s="139"/>
      <c r="G149" s="151"/>
      <c r="H149" s="151"/>
      <c r="J149" s="139"/>
      <c r="K149" s="139"/>
      <c r="M149" s="139"/>
    </row>
    <row r="150" spans="1:13" x14ac:dyDescent="0.25">
      <c r="B150" s="139"/>
      <c r="C150" s="140"/>
      <c r="D150" s="139"/>
      <c r="F150" s="140"/>
      <c r="G150" s="141"/>
      <c r="H150" s="142"/>
      <c r="I150" s="143"/>
      <c r="J150" s="140"/>
      <c r="K150" s="152"/>
      <c r="L150" s="144"/>
    </row>
    <row r="151" spans="1:13" x14ac:dyDescent="0.25">
      <c r="B151" s="139"/>
      <c r="C151" s="139"/>
      <c r="D151" s="139"/>
      <c r="E151" s="139"/>
      <c r="F151" s="139"/>
      <c r="G151" s="145"/>
      <c r="H151" s="140"/>
      <c r="I151" s="153"/>
      <c r="J151" s="146"/>
      <c r="K151" s="145"/>
      <c r="L151" s="145"/>
    </row>
    <row r="152" spans="1:13" x14ac:dyDescent="0.25">
      <c r="B152" s="139"/>
      <c r="C152" s="139"/>
      <c r="D152" s="139"/>
      <c r="E152" s="139"/>
      <c r="F152" s="139"/>
      <c r="G152" s="145"/>
      <c r="H152" s="139"/>
      <c r="I152" s="147"/>
      <c r="J152" s="146"/>
      <c r="K152" s="145"/>
      <c r="L152" s="145"/>
    </row>
    <row r="153" spans="1:13" x14ac:dyDescent="0.25">
      <c r="B153" s="139"/>
      <c r="C153" s="139"/>
      <c r="D153" s="139"/>
      <c r="E153" s="139"/>
      <c r="F153" s="139"/>
      <c r="G153" s="148"/>
      <c r="H153" s="139"/>
      <c r="I153" s="143"/>
      <c r="J153" s="146"/>
      <c r="K153" s="139"/>
      <c r="L153" s="149"/>
    </row>
    <row r="154" spans="1:13" x14ac:dyDescent="0.25">
      <c r="B154" s="139"/>
      <c r="C154" s="139"/>
      <c r="D154" s="139"/>
      <c r="E154" s="139"/>
      <c r="F154" s="139"/>
      <c r="G154" s="145"/>
      <c r="H154" s="139"/>
      <c r="I154" s="153"/>
      <c r="J154" s="146"/>
      <c r="K154" s="139"/>
      <c r="L154" s="149"/>
    </row>
    <row r="155" spans="1:13" ht="16.2" x14ac:dyDescent="0.4">
      <c r="B155" s="154"/>
      <c r="C155" s="154"/>
      <c r="D155" s="154"/>
      <c r="E155" s="154"/>
      <c r="F155" s="154"/>
      <c r="G155" s="155"/>
      <c r="H155" s="155"/>
      <c r="J155" s="146"/>
      <c r="K155" s="154"/>
      <c r="L155" s="150"/>
    </row>
    <row r="156" spans="1:13" ht="16.2" x14ac:dyDescent="0.4">
      <c r="B156" s="154"/>
      <c r="C156" s="154"/>
      <c r="D156" s="154"/>
      <c r="E156" s="154"/>
      <c r="F156" s="154"/>
      <c r="G156" s="155"/>
      <c r="H156" s="155"/>
      <c r="I156" s="149"/>
      <c r="J156" s="154"/>
      <c r="K156" s="154"/>
      <c r="L156" s="149"/>
    </row>
    <row r="157" spans="1:13" x14ac:dyDescent="0.25">
      <c r="A157" s="40"/>
      <c r="B157" s="156"/>
      <c r="C157" s="156"/>
      <c r="D157" s="42"/>
      <c r="E157" s="42"/>
      <c r="F157" s="42"/>
      <c r="G157" s="42"/>
      <c r="H157" s="42"/>
      <c r="I157" s="42"/>
      <c r="J157" s="42"/>
      <c r="K157" s="42"/>
      <c r="L157" s="42"/>
      <c r="M157" s="25"/>
    </row>
    <row r="158" spans="1:13" x14ac:dyDescent="0.25">
      <c r="A158" s="40"/>
      <c r="B158" s="156"/>
      <c r="C158" s="156"/>
      <c r="D158" s="42"/>
      <c r="E158" s="42"/>
      <c r="F158" s="42"/>
      <c r="G158" s="42"/>
      <c r="H158" s="42"/>
      <c r="I158" s="42"/>
      <c r="J158" s="42"/>
      <c r="K158" s="42"/>
      <c r="L158" s="42"/>
      <c r="M158" s="25"/>
    </row>
    <row r="159" spans="1:13" x14ac:dyDescent="0.25">
      <c r="A159" s="40"/>
      <c r="B159" s="156"/>
      <c r="C159" s="156"/>
      <c r="D159" s="42"/>
      <c r="E159" s="42"/>
      <c r="F159" s="42"/>
      <c r="G159" s="42"/>
      <c r="H159" s="42"/>
      <c r="I159" s="42"/>
      <c r="J159" s="42"/>
      <c r="K159" s="42"/>
      <c r="L159" s="42"/>
      <c r="M159" s="25"/>
    </row>
    <row r="160" spans="1:13" x14ac:dyDescent="0.25">
      <c r="A160" s="40"/>
      <c r="B160" s="156"/>
      <c r="C160" s="156"/>
      <c r="D160" s="42"/>
      <c r="E160" s="42"/>
      <c r="F160" s="42"/>
      <c r="G160" s="42"/>
      <c r="H160" s="42"/>
      <c r="I160" s="42"/>
      <c r="J160" s="42"/>
      <c r="K160" s="42"/>
      <c r="L160" s="42"/>
      <c r="M160" s="25"/>
    </row>
    <row r="161" spans="1:13" x14ac:dyDescent="0.25">
      <c r="A161" s="40"/>
      <c r="B161" s="156"/>
      <c r="C161" s="156"/>
      <c r="D161" s="42"/>
      <c r="E161" s="42"/>
      <c r="F161" s="42"/>
      <c r="G161" s="42"/>
      <c r="H161" s="42"/>
      <c r="I161" s="42"/>
      <c r="J161" s="42"/>
      <c r="K161" s="42"/>
      <c r="L161" s="42"/>
      <c r="M161" s="25"/>
    </row>
    <row r="162" spans="1:13" x14ac:dyDescent="0.25">
      <c r="A162" s="40"/>
      <c r="B162" s="156"/>
      <c r="C162" s="156"/>
      <c r="D162" s="42"/>
      <c r="E162" s="42"/>
      <c r="F162" s="42"/>
      <c r="G162" s="42"/>
      <c r="H162" s="42"/>
      <c r="I162" s="42"/>
      <c r="J162" s="42"/>
      <c r="K162" s="42"/>
      <c r="L162" s="42"/>
      <c r="M162" s="25"/>
    </row>
    <row r="163" spans="1:13" x14ac:dyDescent="0.25">
      <c r="A163" s="40"/>
      <c r="B163" s="156"/>
      <c r="C163" s="156"/>
      <c r="D163" s="42"/>
      <c r="E163" s="42"/>
      <c r="F163" s="42"/>
      <c r="G163" s="42"/>
      <c r="H163" s="42"/>
      <c r="I163" s="42"/>
      <c r="J163" s="42"/>
      <c r="K163" s="42"/>
      <c r="L163" s="42"/>
      <c r="M163" s="25"/>
    </row>
    <row r="164" spans="1:13" x14ac:dyDescent="0.25">
      <c r="A164" s="40"/>
      <c r="B164" s="156"/>
      <c r="C164" s="156"/>
      <c r="D164" s="42"/>
      <c r="E164" s="42"/>
      <c r="F164" s="42"/>
      <c r="G164" s="42"/>
      <c r="H164" s="42"/>
      <c r="I164" s="42"/>
      <c r="J164" s="42"/>
      <c r="K164" s="42"/>
      <c r="L164" s="42"/>
      <c r="M164" s="25"/>
    </row>
    <row r="165" spans="1:13" x14ac:dyDescent="0.25">
      <c r="A165" s="40"/>
      <c r="B165" s="156"/>
      <c r="C165" s="156"/>
      <c r="D165" s="42"/>
      <c r="E165" s="42"/>
      <c r="F165" s="42"/>
      <c r="G165" s="42"/>
      <c r="H165" s="42"/>
      <c r="I165" s="42"/>
      <c r="J165" s="42"/>
      <c r="K165" s="42"/>
      <c r="L165" s="42"/>
      <c r="M165" s="25"/>
    </row>
    <row r="166" spans="1:13" x14ac:dyDescent="0.25">
      <c r="A166" s="157"/>
      <c r="B166" s="156"/>
      <c r="C166" s="156"/>
      <c r="D166" s="42"/>
      <c r="E166" s="42"/>
      <c r="F166" s="42"/>
      <c r="G166" s="42"/>
      <c r="H166" s="42"/>
      <c r="I166" s="42"/>
      <c r="J166" s="42"/>
      <c r="K166" s="42"/>
      <c r="L166" s="42"/>
      <c r="M166" s="25"/>
    </row>
    <row r="167" spans="1:13" x14ac:dyDescent="0.25">
      <c r="A167" s="157"/>
      <c r="B167" s="156"/>
      <c r="C167" s="156"/>
      <c r="D167" s="42"/>
      <c r="E167" s="42"/>
      <c r="F167" s="42"/>
      <c r="G167" s="42"/>
      <c r="H167" s="42"/>
      <c r="I167" s="42"/>
      <c r="J167" s="42"/>
      <c r="K167" s="42"/>
      <c r="L167" s="42"/>
      <c r="M167" s="25"/>
    </row>
    <row r="168" spans="1:13" x14ac:dyDescent="0.25">
      <c r="A168" s="40"/>
      <c r="B168" s="156"/>
      <c r="C168" s="156"/>
      <c r="D168" s="42"/>
      <c r="E168" s="42"/>
      <c r="F168" s="42"/>
      <c r="G168" s="42"/>
      <c r="H168" s="42"/>
      <c r="I168" s="42"/>
      <c r="J168" s="42"/>
      <c r="K168" s="42"/>
      <c r="L168" s="42"/>
      <c r="M168" s="25"/>
    </row>
    <row r="169" spans="1:13" x14ac:dyDescent="0.25">
      <c r="A169" s="40"/>
      <c r="B169" s="156"/>
      <c r="C169" s="156"/>
      <c r="D169" s="42"/>
      <c r="E169" s="42"/>
      <c r="F169" s="42"/>
      <c r="G169" s="42"/>
      <c r="H169" s="42"/>
      <c r="I169" s="42"/>
      <c r="J169" s="42"/>
      <c r="K169" s="42"/>
      <c r="L169" s="42"/>
      <c r="M169" s="25"/>
    </row>
    <row r="170" spans="1:13" x14ac:dyDescent="0.25">
      <c r="A170" s="40"/>
      <c r="B170" s="156"/>
      <c r="C170" s="156"/>
      <c r="D170" s="42"/>
      <c r="E170" s="42"/>
      <c r="F170" s="42"/>
      <c r="G170" s="42"/>
      <c r="H170" s="42"/>
      <c r="I170" s="42"/>
      <c r="J170" s="42"/>
      <c r="K170" s="42"/>
      <c r="L170" s="42"/>
      <c r="M170" s="25"/>
    </row>
    <row r="171" spans="1:13" x14ac:dyDescent="0.25">
      <c r="A171" s="40"/>
      <c r="B171" s="156"/>
      <c r="C171" s="156"/>
      <c r="D171" s="42"/>
      <c r="E171" s="42"/>
      <c r="F171" s="42"/>
      <c r="G171" s="42"/>
      <c r="H171" s="42"/>
      <c r="I171" s="42"/>
      <c r="J171" s="42"/>
      <c r="K171" s="42"/>
      <c r="L171" s="42"/>
      <c r="M171" s="25"/>
    </row>
    <row r="172" spans="1:13" x14ac:dyDescent="0.25">
      <c r="A172" s="40"/>
      <c r="B172" s="156"/>
      <c r="C172" s="156"/>
      <c r="D172" s="42"/>
      <c r="E172" s="42"/>
      <c r="F172" s="42"/>
      <c r="G172" s="42"/>
      <c r="H172" s="42"/>
      <c r="I172" s="42"/>
      <c r="J172" s="42"/>
      <c r="K172" s="42"/>
      <c r="L172" s="42"/>
      <c r="M172" s="25"/>
    </row>
    <row r="173" spans="1:13" x14ac:dyDescent="0.25">
      <c r="A173" s="40"/>
      <c r="B173" s="156"/>
      <c r="C173" s="156"/>
      <c r="D173" s="42"/>
      <c r="E173" s="42"/>
      <c r="F173" s="42"/>
      <c r="G173" s="42"/>
      <c r="H173" s="42"/>
      <c r="I173" s="42"/>
      <c r="J173" s="42"/>
      <c r="K173" s="42"/>
      <c r="L173" s="42"/>
      <c r="M173" s="25"/>
    </row>
    <row r="174" spans="1:13" x14ac:dyDescent="0.25">
      <c r="A174" s="157"/>
      <c r="B174" s="156"/>
      <c r="C174" s="156"/>
      <c r="D174" s="42"/>
      <c r="E174" s="42"/>
      <c r="F174" s="42"/>
      <c r="G174" s="42"/>
      <c r="H174" s="42"/>
      <c r="I174" s="42"/>
      <c r="J174" s="42"/>
      <c r="K174" s="42"/>
      <c r="L174" s="42"/>
      <c r="M174" s="25"/>
    </row>
    <row r="175" spans="1:13" x14ac:dyDescent="0.25">
      <c r="A175" s="40"/>
      <c r="B175" s="156"/>
      <c r="C175" s="156"/>
      <c r="D175" s="42"/>
      <c r="E175" s="42"/>
      <c r="F175" s="42"/>
      <c r="G175" s="42"/>
      <c r="H175" s="42"/>
      <c r="I175" s="42"/>
      <c r="J175" s="42"/>
      <c r="K175" s="42"/>
      <c r="L175" s="42"/>
      <c r="M175" s="25"/>
    </row>
    <row r="176" spans="1:13" x14ac:dyDescent="0.25">
      <c r="A176" s="40"/>
      <c r="B176" s="156"/>
      <c r="C176" s="156"/>
      <c r="D176" s="42"/>
      <c r="E176" s="42"/>
      <c r="F176" s="42"/>
      <c r="G176" s="42"/>
      <c r="H176" s="42"/>
      <c r="I176" s="42"/>
      <c r="J176" s="42"/>
      <c r="K176" s="42"/>
      <c r="L176" s="42"/>
      <c r="M176" s="25"/>
    </row>
    <row r="177" spans="1:13" x14ac:dyDescent="0.25">
      <c r="A177" s="40"/>
      <c r="B177" s="156"/>
      <c r="C177" s="156"/>
      <c r="D177" s="42"/>
      <c r="E177" s="42"/>
      <c r="F177" s="42"/>
      <c r="G177" s="42"/>
      <c r="H177" s="42"/>
      <c r="I177" s="42"/>
      <c r="J177" s="42"/>
      <c r="K177" s="42"/>
      <c r="L177" s="42"/>
      <c r="M177" s="25"/>
    </row>
    <row r="178" spans="1:13" x14ac:dyDescent="0.25">
      <c r="A178" s="40"/>
      <c r="B178" s="156"/>
      <c r="C178" s="156"/>
      <c r="D178" s="42"/>
      <c r="E178" s="42"/>
      <c r="F178" s="42"/>
      <c r="G178" s="42"/>
      <c r="H178" s="42"/>
      <c r="I178" s="42"/>
      <c r="J178" s="42"/>
      <c r="K178" s="42"/>
      <c r="L178" s="42"/>
      <c r="M178" s="25"/>
    </row>
    <row r="179" spans="1:13" x14ac:dyDescent="0.25">
      <c r="A179" s="40"/>
      <c r="B179" s="156"/>
      <c r="C179" s="156"/>
      <c r="D179" s="42"/>
      <c r="E179" s="42"/>
      <c r="F179" s="42"/>
      <c r="G179" s="42"/>
      <c r="H179" s="42"/>
      <c r="I179" s="42"/>
      <c r="J179" s="42"/>
      <c r="K179" s="42"/>
      <c r="L179" s="42"/>
      <c r="M179" s="25"/>
    </row>
    <row r="180" spans="1:13" x14ac:dyDescent="0.25">
      <c r="A180" s="40"/>
      <c r="B180" s="156"/>
      <c r="C180" s="156"/>
      <c r="D180" s="42"/>
      <c r="E180" s="42"/>
      <c r="F180" s="42"/>
      <c r="G180" s="42"/>
      <c r="H180" s="42"/>
      <c r="I180" s="42"/>
      <c r="J180" s="42"/>
      <c r="K180" s="42"/>
      <c r="L180" s="42"/>
      <c r="M180" s="25"/>
    </row>
    <row r="181" spans="1:13" x14ac:dyDescent="0.25">
      <c r="A181" s="40"/>
      <c r="B181" s="156"/>
      <c r="C181" s="156"/>
      <c r="D181" s="42"/>
      <c r="E181" s="42"/>
      <c r="F181" s="42"/>
      <c r="G181" s="42"/>
      <c r="H181" s="42"/>
      <c r="I181" s="42"/>
      <c r="J181" s="42"/>
      <c r="K181" s="42"/>
      <c r="L181" s="42"/>
      <c r="M181" s="25"/>
    </row>
    <row r="182" spans="1:13" x14ac:dyDescent="0.25">
      <c r="A182" s="40"/>
      <c r="B182" s="156"/>
      <c r="C182" s="156"/>
      <c r="D182" s="42"/>
      <c r="E182" s="42"/>
      <c r="F182" s="42"/>
      <c r="G182" s="42"/>
      <c r="H182" s="42"/>
      <c r="I182" s="42"/>
      <c r="J182" s="42"/>
      <c r="K182" s="42"/>
      <c r="L182" s="42"/>
      <c r="M182" s="25"/>
    </row>
    <row r="183" spans="1:13" x14ac:dyDescent="0.25">
      <c r="B183" s="156"/>
      <c r="C183" s="156"/>
      <c r="D183" s="42"/>
      <c r="E183" s="42"/>
      <c r="F183" s="42"/>
      <c r="G183" s="42"/>
      <c r="H183" s="42"/>
      <c r="I183" s="42"/>
      <c r="J183" s="42"/>
      <c r="K183" s="42"/>
      <c r="L183" s="42"/>
      <c r="M183" s="25"/>
    </row>
    <row r="184" spans="1:13" x14ac:dyDescent="0.25">
      <c r="A184" s="40"/>
      <c r="B184" s="156"/>
      <c r="C184" s="156"/>
      <c r="D184" s="42"/>
      <c r="E184" s="42"/>
      <c r="F184" s="42"/>
      <c r="G184" s="42"/>
      <c r="H184" s="42"/>
      <c r="I184" s="42"/>
      <c r="J184" s="42"/>
      <c r="K184" s="42"/>
      <c r="L184" s="42"/>
      <c r="M184" s="25"/>
    </row>
    <row r="185" spans="1:13" x14ac:dyDescent="0.25">
      <c r="B185" s="156"/>
      <c r="C185" s="156"/>
      <c r="D185" s="42"/>
      <c r="E185" s="42"/>
      <c r="F185" s="42"/>
      <c r="G185" s="42"/>
      <c r="H185" s="42"/>
      <c r="I185" s="42"/>
      <c r="J185" s="42"/>
      <c r="K185" s="42"/>
      <c r="L185" s="42"/>
      <c r="M185" s="25"/>
    </row>
    <row r="186" spans="1:13" x14ac:dyDescent="0.25">
      <c r="A186" s="40"/>
      <c r="B186" s="156"/>
      <c r="C186" s="156"/>
      <c r="D186" s="42"/>
      <c r="E186" s="42"/>
      <c r="F186" s="42"/>
      <c r="G186" s="42"/>
      <c r="H186" s="42"/>
      <c r="I186" s="42"/>
      <c r="J186" s="42"/>
      <c r="K186" s="42"/>
      <c r="L186" s="42"/>
      <c r="M186" s="25"/>
    </row>
    <row r="187" spans="1:13" x14ac:dyDescent="0.25">
      <c r="B187" s="156"/>
      <c r="C187" s="156"/>
      <c r="D187" s="42"/>
      <c r="E187" s="42"/>
      <c r="F187" s="42"/>
      <c r="G187" s="42"/>
      <c r="H187" s="42"/>
      <c r="I187" s="42"/>
      <c r="J187" s="42"/>
      <c r="K187" s="42"/>
      <c r="L187" s="42"/>
      <c r="M187" s="25"/>
    </row>
    <row r="188" spans="1:13" x14ac:dyDescent="0.25">
      <c r="A188" s="40"/>
      <c r="B188" s="156"/>
      <c r="C188" s="156"/>
      <c r="D188" s="42"/>
      <c r="E188" s="42"/>
      <c r="F188" s="42"/>
      <c r="G188" s="42"/>
      <c r="H188" s="42"/>
      <c r="I188" s="42"/>
      <c r="J188" s="42"/>
      <c r="K188" s="42"/>
      <c r="L188" s="42"/>
      <c r="M188" s="25"/>
    </row>
    <row r="189" spans="1:13" x14ac:dyDescent="0.25">
      <c r="B189" s="156"/>
      <c r="C189" s="156"/>
      <c r="D189" s="42"/>
      <c r="E189" s="42"/>
      <c r="F189" s="42"/>
      <c r="G189" s="42"/>
      <c r="H189" s="42"/>
      <c r="I189" s="42"/>
      <c r="J189" s="42"/>
      <c r="K189" s="42"/>
      <c r="L189" s="42"/>
      <c r="M189" s="25"/>
    </row>
    <row r="190" spans="1:13" x14ac:dyDescent="0.25">
      <c r="A190" s="40"/>
      <c r="B190" s="156"/>
      <c r="C190" s="156"/>
      <c r="D190" s="42"/>
      <c r="E190" s="42"/>
      <c r="F190" s="42"/>
      <c r="G190" s="42"/>
      <c r="H190" s="42"/>
      <c r="I190" s="42"/>
      <c r="J190" s="42"/>
      <c r="K190" s="42"/>
      <c r="L190" s="42"/>
      <c r="M190" s="25"/>
    </row>
    <row r="191" spans="1:13" x14ac:dyDescent="0.25">
      <c r="B191" s="156"/>
      <c r="C191" s="156"/>
      <c r="D191" s="42"/>
      <c r="E191" s="42"/>
      <c r="F191" s="42"/>
      <c r="G191" s="42"/>
      <c r="H191" s="42"/>
      <c r="I191" s="42"/>
      <c r="J191" s="42"/>
      <c r="K191" s="42"/>
      <c r="L191" s="42"/>
      <c r="M191" s="25"/>
    </row>
    <row r="192" spans="1:13" x14ac:dyDescent="0.25">
      <c r="A192" s="40"/>
      <c r="B192" s="156"/>
      <c r="C192" s="156"/>
      <c r="D192" s="42"/>
      <c r="E192" s="42"/>
      <c r="F192" s="42"/>
      <c r="G192" s="42"/>
      <c r="H192" s="42"/>
      <c r="I192" s="42"/>
      <c r="J192" s="42"/>
      <c r="K192" s="42"/>
      <c r="L192" s="42"/>
      <c r="M192" s="25"/>
    </row>
    <row r="195" spans="1:13" x14ac:dyDescent="0.25">
      <c r="B195" s="139"/>
      <c r="C195" s="139"/>
      <c r="D195" s="139"/>
      <c r="E195" s="139"/>
      <c r="F195" s="139"/>
      <c r="G195" s="139"/>
      <c r="H195" s="139"/>
      <c r="I195" s="5"/>
      <c r="J195" s="139"/>
      <c r="K195" s="139"/>
      <c r="L195" s="139"/>
      <c r="M195" s="139"/>
    </row>
    <row r="196" spans="1:13" x14ac:dyDescent="0.25">
      <c r="B196" s="139"/>
      <c r="C196" s="5"/>
      <c r="D196" s="139"/>
      <c r="E196" s="5"/>
      <c r="F196" s="139"/>
      <c r="G196" s="5"/>
      <c r="H196" s="5"/>
      <c r="I196" s="139"/>
      <c r="J196" s="5"/>
      <c r="K196" s="5"/>
      <c r="L196" s="5"/>
      <c r="M196" s="5"/>
    </row>
    <row r="197" spans="1:13" x14ac:dyDescent="0.25">
      <c r="B197" s="139"/>
      <c r="C197" s="139"/>
      <c r="D197" s="139"/>
      <c r="E197" s="139"/>
      <c r="F197" s="139"/>
      <c r="G197" s="151"/>
      <c r="H197" s="151"/>
      <c r="J197" s="139"/>
      <c r="K197" s="139"/>
      <c r="M197" s="139"/>
    </row>
    <row r="198" spans="1:13" x14ac:dyDescent="0.25">
      <c r="B198" s="139"/>
      <c r="C198" s="140"/>
      <c r="D198" s="139"/>
      <c r="F198" s="140"/>
      <c r="G198" s="141"/>
      <c r="H198" s="142"/>
      <c r="I198" s="143"/>
      <c r="J198" s="140"/>
      <c r="K198" s="152"/>
      <c r="L198" s="144"/>
    </row>
    <row r="199" spans="1:13" x14ac:dyDescent="0.25">
      <c r="B199" s="139"/>
      <c r="C199" s="139"/>
      <c r="D199" s="139"/>
      <c r="E199" s="139"/>
      <c r="F199" s="139"/>
      <c r="G199" s="145"/>
      <c r="H199" s="140"/>
      <c r="I199" s="153"/>
      <c r="J199" s="146"/>
      <c r="K199" s="145"/>
      <c r="L199" s="145"/>
    </row>
    <row r="200" spans="1:13" x14ac:dyDescent="0.25">
      <c r="B200" s="139"/>
      <c r="C200" s="139"/>
      <c r="D200" s="139"/>
      <c r="E200" s="139"/>
      <c r="F200" s="139"/>
      <c r="G200" s="145"/>
      <c r="H200" s="139"/>
      <c r="I200" s="147"/>
      <c r="J200" s="146"/>
      <c r="K200" s="145"/>
      <c r="L200" s="145"/>
    </row>
    <row r="201" spans="1:13" x14ac:dyDescent="0.25">
      <c r="B201" s="139"/>
      <c r="C201" s="139"/>
      <c r="D201" s="139"/>
      <c r="E201" s="139"/>
      <c r="F201" s="139"/>
      <c r="G201" s="148"/>
      <c r="H201" s="139"/>
      <c r="I201" s="143"/>
      <c r="J201" s="146"/>
      <c r="K201" s="139"/>
      <c r="L201" s="149"/>
    </row>
    <row r="202" spans="1:13" x14ac:dyDescent="0.25">
      <c r="B202" s="139"/>
      <c r="C202" s="139"/>
      <c r="D202" s="139"/>
      <c r="E202" s="139"/>
      <c r="F202" s="139"/>
      <c r="G202" s="145"/>
      <c r="H202" s="139"/>
      <c r="I202" s="153"/>
      <c r="J202" s="146"/>
      <c r="K202" s="139"/>
      <c r="L202" s="149"/>
    </row>
    <row r="203" spans="1:13" ht="16.2" x14ac:dyDescent="0.4">
      <c r="B203" s="154"/>
      <c r="C203" s="154"/>
      <c r="D203" s="154"/>
      <c r="E203" s="154"/>
      <c r="F203" s="154"/>
      <c r="G203" s="155"/>
      <c r="H203" s="155"/>
      <c r="J203" s="146"/>
      <c r="K203" s="154"/>
      <c r="L203" s="150"/>
    </row>
    <row r="204" spans="1:13" ht="16.2" x14ac:dyDescent="0.4">
      <c r="B204" s="154"/>
      <c r="C204" s="154"/>
      <c r="D204" s="154"/>
      <c r="E204" s="154"/>
      <c r="F204" s="154"/>
      <c r="G204" s="155"/>
      <c r="H204" s="155"/>
      <c r="I204" s="149"/>
      <c r="J204" s="154"/>
      <c r="K204" s="154"/>
      <c r="L204" s="149"/>
    </row>
    <row r="205" spans="1:13" x14ac:dyDescent="0.25">
      <c r="A205" s="40"/>
      <c r="B205" s="156"/>
      <c r="C205" s="156"/>
      <c r="D205" s="42"/>
      <c r="E205" s="42"/>
      <c r="F205" s="42"/>
      <c r="G205" s="42"/>
      <c r="H205" s="42"/>
      <c r="I205" s="42"/>
      <c r="J205" s="42"/>
      <c r="K205" s="42"/>
      <c r="L205" s="42"/>
      <c r="M205" s="25"/>
    </row>
    <row r="206" spans="1:13" x14ac:dyDescent="0.25">
      <c r="A206" s="40"/>
      <c r="B206" s="156"/>
      <c r="C206" s="156"/>
      <c r="D206" s="42"/>
      <c r="E206" s="42"/>
      <c r="F206" s="42"/>
      <c r="G206" s="42"/>
      <c r="H206" s="42"/>
      <c r="I206" s="42"/>
      <c r="J206" s="42"/>
      <c r="K206" s="42"/>
      <c r="L206" s="42"/>
      <c r="M206" s="25"/>
    </row>
    <row r="207" spans="1:13" x14ac:dyDescent="0.25">
      <c r="A207" s="40"/>
      <c r="B207" s="156"/>
      <c r="C207" s="156"/>
      <c r="D207" s="42"/>
      <c r="E207" s="42"/>
      <c r="F207" s="42"/>
      <c r="G207" s="42"/>
      <c r="H207" s="42"/>
      <c r="I207" s="42"/>
      <c r="J207" s="42"/>
      <c r="K207" s="42"/>
      <c r="L207" s="42"/>
      <c r="M207" s="25"/>
    </row>
    <row r="208" spans="1:13" x14ac:dyDescent="0.25">
      <c r="A208" s="40"/>
      <c r="B208" s="156"/>
      <c r="C208" s="156"/>
      <c r="D208" s="42"/>
      <c r="E208" s="42"/>
      <c r="F208" s="42"/>
      <c r="G208" s="42"/>
      <c r="H208" s="42"/>
      <c r="I208" s="42"/>
      <c r="J208" s="42"/>
      <c r="K208" s="42"/>
      <c r="L208" s="42"/>
      <c r="M208" s="25"/>
    </row>
    <row r="209" spans="1:13" x14ac:dyDescent="0.25">
      <c r="A209" s="40"/>
      <c r="B209" s="156"/>
      <c r="C209" s="156"/>
      <c r="D209" s="42"/>
      <c r="E209" s="42"/>
      <c r="F209" s="42"/>
      <c r="G209" s="42"/>
      <c r="H209" s="42"/>
      <c r="I209" s="42"/>
      <c r="J209" s="42"/>
      <c r="K209" s="42"/>
      <c r="L209" s="42"/>
      <c r="M209" s="25"/>
    </row>
    <row r="210" spans="1:13" x14ac:dyDescent="0.25">
      <c r="A210" s="40"/>
      <c r="B210" s="156"/>
      <c r="C210" s="156"/>
      <c r="D210" s="42"/>
      <c r="E210" s="42"/>
      <c r="F210" s="42"/>
      <c r="G210" s="42"/>
      <c r="H210" s="42"/>
      <c r="I210" s="42"/>
      <c r="J210" s="42"/>
      <c r="K210" s="42"/>
      <c r="L210" s="42"/>
      <c r="M210" s="25"/>
    </row>
    <row r="211" spans="1:13" x14ac:dyDescent="0.25">
      <c r="A211" s="40"/>
      <c r="B211" s="156"/>
      <c r="C211" s="156"/>
      <c r="D211" s="42"/>
      <c r="E211" s="42"/>
      <c r="F211" s="42"/>
      <c r="G211" s="42"/>
      <c r="H211" s="42"/>
      <c r="I211" s="42"/>
      <c r="J211" s="42"/>
      <c r="K211" s="42"/>
      <c r="L211" s="42"/>
      <c r="M211" s="25"/>
    </row>
    <row r="212" spans="1:13" x14ac:dyDescent="0.25">
      <c r="A212" s="40"/>
      <c r="B212" s="156"/>
      <c r="C212" s="156"/>
      <c r="D212" s="42"/>
      <c r="E212" s="42"/>
      <c r="F212" s="42"/>
      <c r="G212" s="42"/>
      <c r="H212" s="42"/>
      <c r="I212" s="42"/>
      <c r="J212" s="42"/>
      <c r="K212" s="42"/>
      <c r="L212" s="42"/>
      <c r="M212" s="25"/>
    </row>
    <row r="213" spans="1:13" x14ac:dyDescent="0.25">
      <c r="A213" s="40"/>
      <c r="B213" s="156"/>
      <c r="C213" s="156"/>
      <c r="D213" s="42"/>
      <c r="E213" s="42"/>
      <c r="F213" s="42"/>
      <c r="G213" s="42"/>
      <c r="H213" s="42"/>
      <c r="I213" s="42"/>
      <c r="J213" s="42"/>
      <c r="K213" s="42"/>
      <c r="L213" s="42"/>
      <c r="M213" s="25"/>
    </row>
    <row r="214" spans="1:13" x14ac:dyDescent="0.25">
      <c r="A214" s="157"/>
      <c r="B214" s="156"/>
      <c r="C214" s="156"/>
      <c r="D214" s="42"/>
      <c r="E214" s="42"/>
      <c r="F214" s="42"/>
      <c r="G214" s="42"/>
      <c r="H214" s="42"/>
      <c r="I214" s="42"/>
      <c r="J214" s="42"/>
      <c r="K214" s="42"/>
      <c r="L214" s="42"/>
      <c r="M214" s="25"/>
    </row>
    <row r="215" spans="1:13" x14ac:dyDescent="0.25">
      <c r="A215" s="157"/>
      <c r="B215" s="156"/>
      <c r="C215" s="156"/>
      <c r="D215" s="42"/>
      <c r="E215" s="42"/>
      <c r="F215" s="42"/>
      <c r="G215" s="42"/>
      <c r="H215" s="42"/>
      <c r="I215" s="42"/>
      <c r="J215" s="42"/>
      <c r="K215" s="42"/>
      <c r="L215" s="42"/>
      <c r="M215" s="25"/>
    </row>
    <row r="216" spans="1:13" x14ac:dyDescent="0.25">
      <c r="A216" s="40"/>
      <c r="B216" s="156"/>
      <c r="C216" s="156"/>
      <c r="D216" s="42"/>
      <c r="E216" s="42"/>
      <c r="F216" s="42"/>
      <c r="G216" s="42"/>
      <c r="H216" s="42"/>
      <c r="I216" s="42"/>
      <c r="J216" s="42"/>
      <c r="K216" s="42"/>
      <c r="L216" s="42"/>
      <c r="M216" s="25"/>
    </row>
    <row r="217" spans="1:13" x14ac:dyDescent="0.25">
      <c r="A217" s="40"/>
      <c r="B217" s="156"/>
      <c r="C217" s="156"/>
      <c r="D217" s="42"/>
      <c r="E217" s="42"/>
      <c r="F217" s="42"/>
      <c r="G217" s="42"/>
      <c r="H217" s="42"/>
      <c r="I217" s="42"/>
      <c r="J217" s="42"/>
      <c r="K217" s="42"/>
      <c r="L217" s="42"/>
      <c r="M217" s="25"/>
    </row>
    <row r="218" spans="1:13" x14ac:dyDescent="0.25">
      <c r="A218" s="40"/>
      <c r="B218" s="156"/>
      <c r="C218" s="156"/>
      <c r="D218" s="42"/>
      <c r="E218" s="42"/>
      <c r="F218" s="42"/>
      <c r="G218" s="42"/>
      <c r="H218" s="42"/>
      <c r="I218" s="42"/>
      <c r="J218" s="42"/>
      <c r="K218" s="42"/>
      <c r="L218" s="42"/>
      <c r="M218" s="25"/>
    </row>
    <row r="219" spans="1:13" x14ac:dyDescent="0.25">
      <c r="A219" s="40"/>
      <c r="B219" s="156"/>
      <c r="C219" s="156"/>
      <c r="D219" s="42"/>
      <c r="E219" s="42"/>
      <c r="F219" s="42"/>
      <c r="G219" s="42"/>
      <c r="H219" s="42"/>
      <c r="I219" s="42"/>
      <c r="J219" s="42"/>
      <c r="K219" s="42"/>
      <c r="L219" s="42"/>
      <c r="M219" s="25"/>
    </row>
    <row r="220" spans="1:13" x14ac:dyDescent="0.25">
      <c r="A220" s="40"/>
      <c r="B220" s="156"/>
      <c r="C220" s="156"/>
      <c r="D220" s="42"/>
      <c r="E220" s="42"/>
      <c r="F220" s="42"/>
      <c r="G220" s="42"/>
      <c r="H220" s="42"/>
      <c r="I220" s="42"/>
      <c r="J220" s="42"/>
      <c r="K220" s="42"/>
      <c r="L220" s="42"/>
      <c r="M220" s="25"/>
    </row>
    <row r="221" spans="1:13" x14ac:dyDescent="0.25">
      <c r="A221" s="40"/>
      <c r="B221" s="156"/>
      <c r="C221" s="156"/>
      <c r="D221" s="42"/>
      <c r="E221" s="42"/>
      <c r="F221" s="42"/>
      <c r="G221" s="42"/>
      <c r="H221" s="42"/>
      <c r="I221" s="42"/>
      <c r="J221" s="42"/>
      <c r="K221" s="42"/>
      <c r="L221" s="42"/>
      <c r="M221" s="25"/>
    </row>
    <row r="222" spans="1:13" x14ac:dyDescent="0.25">
      <c r="A222" s="157"/>
      <c r="B222" s="156"/>
      <c r="C222" s="156"/>
      <c r="D222" s="42"/>
      <c r="E222" s="42"/>
      <c r="F222" s="42"/>
      <c r="G222" s="42"/>
      <c r="H222" s="42"/>
      <c r="I222" s="42"/>
      <c r="J222" s="42"/>
      <c r="K222" s="42"/>
      <c r="L222" s="42"/>
      <c r="M222" s="25"/>
    </row>
    <row r="223" spans="1:13" x14ac:dyDescent="0.25">
      <c r="A223" s="40"/>
      <c r="B223" s="156"/>
      <c r="C223" s="156"/>
      <c r="D223" s="42"/>
      <c r="E223" s="42"/>
      <c r="F223" s="42"/>
      <c r="G223" s="42"/>
      <c r="H223" s="42"/>
      <c r="I223" s="42"/>
      <c r="J223" s="42"/>
      <c r="K223" s="42"/>
      <c r="L223" s="42"/>
      <c r="M223" s="25"/>
    </row>
    <row r="224" spans="1:13" x14ac:dyDescent="0.25">
      <c r="A224" s="40"/>
      <c r="B224" s="156"/>
      <c r="C224" s="156"/>
      <c r="D224" s="42"/>
      <c r="E224" s="42"/>
      <c r="F224" s="42"/>
      <c r="G224" s="42"/>
      <c r="H224" s="42"/>
      <c r="I224" s="42"/>
      <c r="J224" s="42"/>
      <c r="K224" s="42"/>
      <c r="L224" s="42"/>
      <c r="M224" s="25"/>
    </row>
    <row r="225" spans="1:13" x14ac:dyDescent="0.25">
      <c r="A225" s="40"/>
      <c r="B225" s="156"/>
      <c r="C225" s="156"/>
      <c r="D225" s="42"/>
      <c r="E225" s="42"/>
      <c r="F225" s="42"/>
      <c r="G225" s="42"/>
      <c r="H225" s="42"/>
      <c r="I225" s="42"/>
      <c r="J225" s="42"/>
      <c r="K225" s="42"/>
      <c r="L225" s="42"/>
      <c r="M225" s="25"/>
    </row>
    <row r="226" spans="1:13" x14ac:dyDescent="0.25">
      <c r="A226" s="40"/>
      <c r="B226" s="156"/>
      <c r="C226" s="156"/>
      <c r="D226" s="42"/>
      <c r="E226" s="42"/>
      <c r="F226" s="42"/>
      <c r="G226" s="42"/>
      <c r="H226" s="42"/>
      <c r="I226" s="42"/>
      <c r="J226" s="42"/>
      <c r="K226" s="42"/>
      <c r="L226" s="42"/>
      <c r="M226" s="25"/>
    </row>
    <row r="227" spans="1:13" x14ac:dyDescent="0.25">
      <c r="A227" s="40"/>
      <c r="B227" s="156"/>
      <c r="C227" s="156"/>
      <c r="D227" s="42"/>
      <c r="E227" s="42"/>
      <c r="F227" s="42"/>
      <c r="G227" s="42"/>
      <c r="H227" s="42"/>
      <c r="I227" s="42"/>
      <c r="J227" s="42"/>
      <c r="K227" s="42"/>
      <c r="L227" s="42"/>
      <c r="M227" s="25"/>
    </row>
    <row r="228" spans="1:13" x14ac:dyDescent="0.25">
      <c r="A228" s="40"/>
      <c r="B228" s="156"/>
      <c r="C228" s="156"/>
      <c r="D228" s="42"/>
      <c r="E228" s="42"/>
      <c r="F228" s="42"/>
      <c r="G228" s="42"/>
      <c r="H228" s="42"/>
      <c r="I228" s="42"/>
      <c r="J228" s="42"/>
      <c r="K228" s="42"/>
      <c r="L228" s="42"/>
      <c r="M228" s="25"/>
    </row>
    <row r="229" spans="1:13" x14ac:dyDescent="0.25">
      <c r="A229" s="40"/>
      <c r="B229" s="156"/>
      <c r="C229" s="156"/>
      <c r="D229" s="42"/>
      <c r="E229" s="42"/>
      <c r="F229" s="42"/>
      <c r="G229" s="42"/>
      <c r="H229" s="42"/>
      <c r="I229" s="42"/>
      <c r="J229" s="42"/>
      <c r="K229" s="42"/>
      <c r="L229" s="42"/>
      <c r="M229" s="25"/>
    </row>
    <row r="230" spans="1:13" x14ac:dyDescent="0.25">
      <c r="A230" s="40"/>
      <c r="B230" s="156"/>
      <c r="C230" s="156"/>
      <c r="D230" s="42"/>
      <c r="E230" s="42"/>
      <c r="F230" s="42"/>
      <c r="G230" s="42"/>
      <c r="H230" s="42"/>
      <c r="I230" s="42"/>
      <c r="J230" s="42"/>
      <c r="K230" s="42"/>
      <c r="L230" s="42"/>
      <c r="M230" s="25"/>
    </row>
    <row r="231" spans="1:13" x14ac:dyDescent="0.25">
      <c r="B231" s="156"/>
      <c r="C231" s="156"/>
      <c r="D231" s="42"/>
      <c r="E231" s="42"/>
      <c r="F231" s="42"/>
      <c r="G231" s="42"/>
      <c r="H231" s="42"/>
      <c r="I231" s="42"/>
      <c r="J231" s="42"/>
      <c r="K231" s="42"/>
      <c r="L231" s="42"/>
      <c r="M231" s="25"/>
    </row>
    <row r="232" spans="1:13" x14ac:dyDescent="0.25">
      <c r="A232" s="40"/>
      <c r="B232" s="156"/>
      <c r="C232" s="156"/>
      <c r="D232" s="42"/>
      <c r="E232" s="42"/>
      <c r="F232" s="42"/>
      <c r="G232" s="42"/>
      <c r="H232" s="42"/>
      <c r="I232" s="42"/>
      <c r="J232" s="42"/>
      <c r="K232" s="42"/>
      <c r="L232" s="42"/>
      <c r="M232" s="25"/>
    </row>
    <row r="233" spans="1:13" x14ac:dyDescent="0.25">
      <c r="B233" s="156"/>
      <c r="C233" s="156"/>
      <c r="D233" s="42"/>
      <c r="E233" s="42"/>
      <c r="F233" s="42"/>
      <c r="G233" s="42"/>
      <c r="H233" s="42"/>
      <c r="I233" s="42"/>
      <c r="J233" s="42"/>
      <c r="K233" s="42"/>
      <c r="L233" s="42"/>
      <c r="M233" s="25"/>
    </row>
    <row r="234" spans="1:13" x14ac:dyDescent="0.25">
      <c r="A234" s="40"/>
      <c r="B234" s="156"/>
      <c r="C234" s="156"/>
      <c r="D234" s="42"/>
      <c r="E234" s="42"/>
      <c r="F234" s="42"/>
      <c r="G234" s="42"/>
      <c r="H234" s="42"/>
      <c r="I234" s="42"/>
      <c r="J234" s="42"/>
      <c r="K234" s="42"/>
      <c r="L234" s="42"/>
      <c r="M234" s="25"/>
    </row>
    <row r="235" spans="1:13" x14ac:dyDescent="0.25">
      <c r="B235" s="156"/>
      <c r="C235" s="156"/>
      <c r="D235" s="42"/>
      <c r="E235" s="42"/>
      <c r="F235" s="42"/>
      <c r="G235" s="42"/>
      <c r="H235" s="42"/>
      <c r="I235" s="42"/>
      <c r="J235" s="42"/>
      <c r="K235" s="42"/>
      <c r="L235" s="42"/>
      <c r="M235" s="25"/>
    </row>
    <row r="236" spans="1:13" x14ac:dyDescent="0.25">
      <c r="A236" s="40"/>
      <c r="B236" s="156"/>
      <c r="C236" s="156"/>
      <c r="D236" s="42"/>
      <c r="E236" s="42"/>
      <c r="F236" s="42"/>
      <c r="G236" s="42"/>
      <c r="H236" s="42"/>
      <c r="I236" s="42"/>
      <c r="J236" s="42"/>
      <c r="K236" s="42"/>
      <c r="L236" s="42"/>
      <c r="M236" s="25"/>
    </row>
    <row r="237" spans="1:13" x14ac:dyDescent="0.25">
      <c r="B237" s="156"/>
      <c r="C237" s="156"/>
      <c r="D237" s="42"/>
      <c r="E237" s="42"/>
      <c r="F237" s="42"/>
      <c r="G237" s="42"/>
      <c r="H237" s="42"/>
      <c r="I237" s="42"/>
      <c r="J237" s="42"/>
      <c r="K237" s="42"/>
      <c r="L237" s="42"/>
      <c r="M237" s="25"/>
    </row>
    <row r="238" spans="1:13" x14ac:dyDescent="0.25">
      <c r="A238" s="40"/>
      <c r="B238" s="156"/>
      <c r="C238" s="156"/>
      <c r="D238" s="42"/>
      <c r="E238" s="42"/>
      <c r="F238" s="42"/>
      <c r="G238" s="42"/>
      <c r="H238" s="42"/>
      <c r="I238" s="42"/>
      <c r="J238" s="42"/>
      <c r="K238" s="42"/>
      <c r="L238" s="42"/>
      <c r="M238" s="25"/>
    </row>
    <row r="239" spans="1:13" x14ac:dyDescent="0.25">
      <c r="B239" s="156"/>
      <c r="C239" s="156"/>
      <c r="D239" s="42"/>
      <c r="E239" s="42"/>
      <c r="F239" s="42"/>
      <c r="G239" s="42"/>
      <c r="H239" s="42"/>
      <c r="I239" s="42"/>
      <c r="J239" s="42"/>
      <c r="K239" s="42"/>
      <c r="L239" s="42"/>
      <c r="M239" s="25"/>
    </row>
    <row r="240" spans="1:13" x14ac:dyDescent="0.25">
      <c r="A240" s="40"/>
      <c r="B240" s="156"/>
      <c r="C240" s="156"/>
      <c r="D240" s="42"/>
      <c r="E240" s="42"/>
      <c r="F240" s="42"/>
      <c r="G240" s="42"/>
      <c r="H240" s="42"/>
      <c r="I240" s="42"/>
      <c r="J240" s="42"/>
      <c r="K240" s="42"/>
      <c r="L240" s="42"/>
      <c r="M240" s="25"/>
    </row>
    <row r="243" spans="1:13" x14ac:dyDescent="0.25">
      <c r="B243" s="139"/>
      <c r="C243" s="139"/>
      <c r="D243" s="139"/>
      <c r="E243" s="139"/>
      <c r="F243" s="139"/>
      <c r="G243" s="139"/>
      <c r="H243" s="139"/>
      <c r="I243" s="5"/>
      <c r="J243" s="139"/>
      <c r="K243" s="139"/>
      <c r="L243" s="139"/>
      <c r="M243" s="139"/>
    </row>
    <row r="244" spans="1:13" x14ac:dyDescent="0.25">
      <c r="B244" s="139"/>
      <c r="C244" s="5"/>
      <c r="D244" s="139"/>
      <c r="E244" s="5"/>
      <c r="F244" s="139"/>
      <c r="G244" s="5"/>
      <c r="H244" s="5"/>
      <c r="I244" s="139"/>
      <c r="J244" s="5"/>
      <c r="K244" s="5"/>
      <c r="L244" s="5"/>
      <c r="M244" s="5"/>
    </row>
    <row r="245" spans="1:13" x14ac:dyDescent="0.25">
      <c r="B245" s="139"/>
      <c r="C245" s="139"/>
      <c r="D245" s="139"/>
      <c r="E245" s="139"/>
      <c r="F245" s="139"/>
      <c r="G245" s="151"/>
      <c r="H245" s="151"/>
      <c r="J245" s="139"/>
      <c r="K245" s="139"/>
      <c r="M245" s="139"/>
    </row>
    <row r="246" spans="1:13" x14ac:dyDescent="0.25">
      <c r="B246" s="139"/>
      <c r="C246" s="140"/>
      <c r="D246" s="139"/>
      <c r="F246" s="140"/>
      <c r="G246" s="141"/>
      <c r="H246" s="142"/>
      <c r="I246" s="143"/>
      <c r="J246" s="140"/>
      <c r="K246" s="152"/>
      <c r="L246" s="144"/>
    </row>
    <row r="247" spans="1:13" x14ac:dyDescent="0.25">
      <c r="B247" s="139"/>
      <c r="C247" s="139"/>
      <c r="D247" s="139"/>
      <c r="E247" s="139"/>
      <c r="F247" s="139"/>
      <c r="G247" s="145"/>
      <c r="H247" s="140"/>
      <c r="I247" s="153"/>
      <c r="J247" s="146"/>
      <c r="K247" s="145"/>
      <c r="L247" s="145"/>
    </row>
    <row r="248" spans="1:13" x14ac:dyDescent="0.25">
      <c r="B248" s="139"/>
      <c r="C248" s="139"/>
      <c r="D248" s="139"/>
      <c r="E248" s="139"/>
      <c r="F248" s="139"/>
      <c r="G248" s="145"/>
      <c r="H248" s="139"/>
      <c r="I248" s="147"/>
      <c r="J248" s="146"/>
      <c r="K248" s="145"/>
      <c r="L248" s="145"/>
    </row>
    <row r="249" spans="1:13" x14ac:dyDescent="0.25">
      <c r="B249" s="139"/>
      <c r="C249" s="139"/>
      <c r="D249" s="139"/>
      <c r="E249" s="139"/>
      <c r="F249" s="139"/>
      <c r="G249" s="148"/>
      <c r="H249" s="139"/>
      <c r="I249" s="143"/>
      <c r="J249" s="146"/>
      <c r="K249" s="139"/>
      <c r="L249" s="149"/>
    </row>
    <row r="250" spans="1:13" x14ac:dyDescent="0.25">
      <c r="B250" s="139"/>
      <c r="C250" s="139"/>
      <c r="D250" s="139"/>
      <c r="E250" s="139"/>
      <c r="F250" s="139"/>
      <c r="G250" s="145"/>
      <c r="H250" s="139"/>
      <c r="I250" s="153"/>
      <c r="J250" s="146"/>
      <c r="K250" s="139"/>
      <c r="L250" s="149"/>
    </row>
    <row r="251" spans="1:13" ht="16.2" x14ac:dyDescent="0.4">
      <c r="B251" s="154"/>
      <c r="C251" s="154"/>
      <c r="D251" s="154"/>
      <c r="E251" s="154"/>
      <c r="F251" s="154"/>
      <c r="G251" s="155"/>
      <c r="H251" s="155"/>
      <c r="J251" s="146"/>
      <c r="K251" s="154"/>
      <c r="L251" s="150"/>
    </row>
    <row r="252" spans="1:13" ht="16.2" x14ac:dyDescent="0.4">
      <c r="B252" s="154"/>
      <c r="C252" s="154"/>
      <c r="D252" s="154"/>
      <c r="E252" s="154"/>
      <c r="F252" s="154"/>
      <c r="G252" s="155"/>
      <c r="H252" s="155"/>
      <c r="I252" s="149"/>
      <c r="J252" s="154"/>
      <c r="K252" s="154"/>
      <c r="L252" s="149"/>
    </row>
    <row r="253" spans="1:13" x14ac:dyDescent="0.25">
      <c r="A253" s="40"/>
      <c r="B253" s="156"/>
      <c r="C253" s="156"/>
      <c r="D253" s="42"/>
      <c r="E253" s="42"/>
      <c r="F253" s="42"/>
      <c r="G253" s="42"/>
      <c r="H253" s="42"/>
      <c r="I253" s="42"/>
      <c r="J253" s="42"/>
      <c r="K253" s="42"/>
      <c r="L253" s="42"/>
      <c r="M253" s="25"/>
    </row>
    <row r="254" spans="1:13" x14ac:dyDescent="0.25">
      <c r="A254" s="40"/>
      <c r="B254" s="156"/>
      <c r="C254" s="156"/>
      <c r="D254" s="42"/>
      <c r="E254" s="42"/>
      <c r="F254" s="42"/>
      <c r="G254" s="42"/>
      <c r="H254" s="42"/>
      <c r="I254" s="42"/>
      <c r="J254" s="42"/>
      <c r="K254" s="42"/>
      <c r="L254" s="42"/>
      <c r="M254" s="25"/>
    </row>
    <row r="255" spans="1:13" x14ac:dyDescent="0.25">
      <c r="A255" s="40"/>
      <c r="B255" s="156"/>
      <c r="C255" s="156"/>
      <c r="D255" s="42"/>
      <c r="E255" s="42"/>
      <c r="F255" s="42"/>
      <c r="G255" s="42"/>
      <c r="H255" s="42"/>
      <c r="I255" s="42"/>
      <c r="J255" s="42"/>
      <c r="K255" s="42"/>
      <c r="L255" s="42"/>
      <c r="M255" s="25"/>
    </row>
    <row r="256" spans="1:13" x14ac:dyDescent="0.25">
      <c r="A256" s="40"/>
      <c r="B256" s="156"/>
      <c r="C256" s="156"/>
      <c r="D256" s="42"/>
      <c r="E256" s="42"/>
      <c r="F256" s="42"/>
      <c r="G256" s="42"/>
      <c r="H256" s="42"/>
      <c r="I256" s="42"/>
      <c r="J256" s="42"/>
      <c r="K256" s="42"/>
      <c r="L256" s="42"/>
      <c r="M256" s="25"/>
    </row>
    <row r="257" spans="1:13" x14ac:dyDescent="0.25">
      <c r="A257" s="40"/>
      <c r="B257" s="156"/>
      <c r="C257" s="156"/>
      <c r="D257" s="42"/>
      <c r="E257" s="42"/>
      <c r="F257" s="42"/>
      <c r="G257" s="42"/>
      <c r="H257" s="42"/>
      <c r="I257" s="42"/>
      <c r="J257" s="42"/>
      <c r="K257" s="42"/>
      <c r="L257" s="42"/>
      <c r="M257" s="25"/>
    </row>
    <row r="258" spans="1:13" x14ac:dyDescent="0.25">
      <c r="A258" s="40"/>
      <c r="B258" s="156"/>
      <c r="C258" s="156"/>
      <c r="D258" s="42"/>
      <c r="E258" s="42"/>
      <c r="F258" s="42"/>
      <c r="G258" s="42"/>
      <c r="H258" s="42"/>
      <c r="I258" s="42"/>
      <c r="J258" s="42"/>
      <c r="K258" s="42"/>
      <c r="L258" s="42"/>
      <c r="M258" s="25"/>
    </row>
    <row r="259" spans="1:13" x14ac:dyDescent="0.25">
      <c r="A259" s="40"/>
      <c r="B259" s="156"/>
      <c r="C259" s="156"/>
      <c r="D259" s="42"/>
      <c r="E259" s="42"/>
      <c r="F259" s="42"/>
      <c r="G259" s="42"/>
      <c r="H259" s="42"/>
      <c r="I259" s="42"/>
      <c r="J259" s="42"/>
      <c r="K259" s="42"/>
      <c r="L259" s="42"/>
      <c r="M259" s="25"/>
    </row>
    <row r="260" spans="1:13" x14ac:dyDescent="0.25">
      <c r="A260" s="40"/>
      <c r="B260" s="156"/>
      <c r="C260" s="156"/>
      <c r="D260" s="42"/>
      <c r="E260" s="42"/>
      <c r="F260" s="42"/>
      <c r="G260" s="42"/>
      <c r="H260" s="42"/>
      <c r="I260" s="42"/>
      <c r="J260" s="42"/>
      <c r="K260" s="42"/>
      <c r="L260" s="42"/>
      <c r="M260" s="25"/>
    </row>
    <row r="261" spans="1:13" x14ac:dyDescent="0.25">
      <c r="A261" s="40"/>
      <c r="B261" s="156"/>
      <c r="C261" s="156"/>
      <c r="D261" s="42"/>
      <c r="E261" s="42"/>
      <c r="F261" s="42"/>
      <c r="G261" s="42"/>
      <c r="H261" s="42"/>
      <c r="I261" s="42"/>
      <c r="J261" s="42"/>
      <c r="K261" s="42"/>
      <c r="L261" s="42"/>
      <c r="M261" s="25"/>
    </row>
    <row r="262" spans="1:13" x14ac:dyDescent="0.25">
      <c r="A262" s="157"/>
      <c r="B262" s="156"/>
      <c r="C262" s="156"/>
      <c r="D262" s="42"/>
      <c r="E262" s="42"/>
      <c r="F262" s="42"/>
      <c r="G262" s="42"/>
      <c r="H262" s="42"/>
      <c r="I262" s="42"/>
      <c r="J262" s="42"/>
      <c r="K262" s="42"/>
      <c r="L262" s="42"/>
      <c r="M262" s="25"/>
    </row>
    <row r="263" spans="1:13" x14ac:dyDescent="0.25">
      <c r="A263" s="157"/>
      <c r="B263" s="156"/>
      <c r="C263" s="156"/>
      <c r="D263" s="42"/>
      <c r="E263" s="42"/>
      <c r="F263" s="42"/>
      <c r="G263" s="42"/>
      <c r="H263" s="42"/>
      <c r="I263" s="42"/>
      <c r="J263" s="42"/>
      <c r="K263" s="42"/>
      <c r="L263" s="42"/>
      <c r="M263" s="25"/>
    </row>
    <row r="264" spans="1:13" x14ac:dyDescent="0.25">
      <c r="A264" s="40"/>
      <c r="B264" s="156"/>
      <c r="C264" s="156"/>
      <c r="D264" s="42"/>
      <c r="E264" s="42"/>
      <c r="F264" s="42"/>
      <c r="G264" s="42"/>
      <c r="H264" s="42"/>
      <c r="I264" s="42"/>
      <c r="J264" s="42"/>
      <c r="K264" s="42"/>
      <c r="L264" s="42"/>
      <c r="M264" s="25"/>
    </row>
    <row r="265" spans="1:13" x14ac:dyDescent="0.25">
      <c r="A265" s="40"/>
      <c r="B265" s="156"/>
      <c r="C265" s="156"/>
      <c r="D265" s="42"/>
      <c r="E265" s="42"/>
      <c r="F265" s="42"/>
      <c r="G265" s="42"/>
      <c r="H265" s="42"/>
      <c r="I265" s="42"/>
      <c r="J265" s="42"/>
      <c r="K265" s="42"/>
      <c r="L265" s="42"/>
      <c r="M265" s="25"/>
    </row>
    <row r="266" spans="1:13" x14ac:dyDescent="0.25">
      <c r="A266" s="40"/>
      <c r="B266" s="156"/>
      <c r="C266" s="156"/>
      <c r="D266" s="42"/>
      <c r="E266" s="42"/>
      <c r="F266" s="42"/>
      <c r="G266" s="42"/>
      <c r="H266" s="42"/>
      <c r="I266" s="42"/>
      <c r="J266" s="42"/>
      <c r="K266" s="42"/>
      <c r="L266" s="42"/>
      <c r="M266" s="25"/>
    </row>
    <row r="267" spans="1:13" x14ac:dyDescent="0.25">
      <c r="A267" s="40"/>
      <c r="B267" s="156"/>
      <c r="C267" s="156"/>
      <c r="D267" s="42"/>
      <c r="E267" s="42"/>
      <c r="F267" s="42"/>
      <c r="G267" s="42"/>
      <c r="H267" s="42"/>
      <c r="I267" s="42"/>
      <c r="J267" s="42"/>
      <c r="K267" s="42"/>
      <c r="L267" s="42"/>
      <c r="M267" s="25"/>
    </row>
    <row r="268" spans="1:13" x14ac:dyDescent="0.25">
      <c r="A268" s="40"/>
      <c r="B268" s="156"/>
      <c r="C268" s="156"/>
      <c r="D268" s="42"/>
      <c r="E268" s="42"/>
      <c r="F268" s="42"/>
      <c r="G268" s="42"/>
      <c r="H268" s="42"/>
      <c r="I268" s="42"/>
      <c r="J268" s="42"/>
      <c r="K268" s="42"/>
      <c r="L268" s="42"/>
      <c r="M268" s="25"/>
    </row>
    <row r="269" spans="1:13" x14ac:dyDescent="0.25">
      <c r="A269" s="40"/>
      <c r="B269" s="156"/>
      <c r="C269" s="156"/>
      <c r="D269" s="42"/>
      <c r="E269" s="42"/>
      <c r="F269" s="42"/>
      <c r="G269" s="42"/>
      <c r="H269" s="42"/>
      <c r="I269" s="42"/>
      <c r="J269" s="42"/>
      <c r="K269" s="42"/>
      <c r="L269" s="42"/>
      <c r="M269" s="25"/>
    </row>
    <row r="270" spans="1:13" x14ac:dyDescent="0.25">
      <c r="A270" s="157"/>
      <c r="B270" s="156"/>
      <c r="C270" s="156"/>
      <c r="D270" s="42"/>
      <c r="E270" s="42"/>
      <c r="F270" s="42"/>
      <c r="G270" s="42"/>
      <c r="H270" s="42"/>
      <c r="I270" s="42"/>
      <c r="J270" s="42"/>
      <c r="K270" s="42"/>
      <c r="L270" s="42"/>
      <c r="M270" s="25"/>
    </row>
    <row r="271" spans="1:13" x14ac:dyDescent="0.25">
      <c r="A271" s="40"/>
      <c r="B271" s="156"/>
      <c r="C271" s="156"/>
      <c r="D271" s="42"/>
      <c r="E271" s="42"/>
      <c r="F271" s="42"/>
      <c r="G271" s="42"/>
      <c r="H271" s="42"/>
      <c r="I271" s="42"/>
      <c r="J271" s="42"/>
      <c r="K271" s="42"/>
      <c r="L271" s="42"/>
      <c r="M271" s="25"/>
    </row>
    <row r="272" spans="1:13" x14ac:dyDescent="0.25">
      <c r="A272" s="40"/>
      <c r="B272" s="156"/>
      <c r="C272" s="156"/>
      <c r="D272" s="42"/>
      <c r="E272" s="42"/>
      <c r="F272" s="42"/>
      <c r="G272" s="42"/>
      <c r="H272" s="42"/>
      <c r="I272" s="42"/>
      <c r="J272" s="42"/>
      <c r="K272" s="42"/>
      <c r="L272" s="42"/>
      <c r="M272" s="25"/>
    </row>
    <row r="273" spans="1:13" x14ac:dyDescent="0.25">
      <c r="A273" s="40"/>
      <c r="B273" s="156"/>
      <c r="C273" s="156"/>
      <c r="D273" s="42"/>
      <c r="E273" s="42"/>
      <c r="F273" s="42"/>
      <c r="G273" s="42"/>
      <c r="H273" s="42"/>
      <c r="I273" s="42"/>
      <c r="J273" s="42"/>
      <c r="K273" s="42"/>
      <c r="L273" s="42"/>
      <c r="M273" s="25"/>
    </row>
    <row r="274" spans="1:13" x14ac:dyDescent="0.25">
      <c r="A274" s="40"/>
      <c r="B274" s="156"/>
      <c r="C274" s="156"/>
      <c r="D274" s="42"/>
      <c r="E274" s="42"/>
      <c r="F274" s="42"/>
      <c r="G274" s="42"/>
      <c r="H274" s="42"/>
      <c r="I274" s="42"/>
      <c r="J274" s="42"/>
      <c r="K274" s="42"/>
      <c r="L274" s="42"/>
      <c r="M274" s="25"/>
    </row>
    <row r="275" spans="1:13" x14ac:dyDescent="0.25">
      <c r="A275" s="40"/>
      <c r="B275" s="156"/>
      <c r="C275" s="156"/>
      <c r="D275" s="42"/>
      <c r="E275" s="42"/>
      <c r="F275" s="42"/>
      <c r="G275" s="42"/>
      <c r="H275" s="42"/>
      <c r="I275" s="42"/>
      <c r="J275" s="42"/>
      <c r="K275" s="42"/>
      <c r="L275" s="42"/>
      <c r="M275" s="25"/>
    </row>
    <row r="276" spans="1:13" x14ac:dyDescent="0.25">
      <c r="A276" s="40"/>
      <c r="B276" s="156"/>
      <c r="C276" s="156"/>
      <c r="D276" s="42"/>
      <c r="E276" s="42"/>
      <c r="F276" s="42"/>
      <c r="G276" s="42"/>
      <c r="H276" s="42"/>
      <c r="I276" s="42"/>
      <c r="J276" s="42"/>
      <c r="K276" s="42"/>
      <c r="L276" s="42"/>
      <c r="M276" s="25"/>
    </row>
    <row r="277" spans="1:13" x14ac:dyDescent="0.25">
      <c r="A277" s="40"/>
      <c r="B277" s="156"/>
      <c r="C277" s="156"/>
      <c r="D277" s="42"/>
      <c r="E277" s="42"/>
      <c r="F277" s="42"/>
      <c r="G277" s="42"/>
      <c r="H277" s="42"/>
      <c r="I277" s="42"/>
      <c r="J277" s="42"/>
      <c r="K277" s="42"/>
      <c r="L277" s="42"/>
      <c r="M277" s="25"/>
    </row>
    <row r="278" spans="1:13" x14ac:dyDescent="0.25">
      <c r="A278" s="40"/>
      <c r="B278" s="156"/>
      <c r="C278" s="156"/>
      <c r="D278" s="42"/>
      <c r="E278" s="42"/>
      <c r="F278" s="42"/>
      <c r="G278" s="42"/>
      <c r="H278" s="42"/>
      <c r="I278" s="42"/>
      <c r="J278" s="42"/>
      <c r="K278" s="42"/>
      <c r="L278" s="42"/>
      <c r="M278" s="25"/>
    </row>
    <row r="279" spans="1:13" x14ac:dyDescent="0.25">
      <c r="B279" s="156"/>
      <c r="C279" s="156"/>
      <c r="D279" s="42"/>
      <c r="E279" s="42"/>
      <c r="F279" s="42"/>
      <c r="G279" s="42"/>
      <c r="H279" s="42"/>
      <c r="I279" s="42"/>
      <c r="J279" s="42"/>
      <c r="K279" s="42"/>
      <c r="L279" s="42"/>
      <c r="M279" s="25"/>
    </row>
    <row r="280" spans="1:13" x14ac:dyDescent="0.25">
      <c r="A280" s="40"/>
      <c r="B280" s="156"/>
      <c r="C280" s="156"/>
      <c r="D280" s="42"/>
      <c r="E280" s="42"/>
      <c r="F280" s="42"/>
      <c r="G280" s="42"/>
      <c r="H280" s="42"/>
      <c r="I280" s="42"/>
      <c r="J280" s="42"/>
      <c r="K280" s="42"/>
      <c r="L280" s="42"/>
      <c r="M280" s="25"/>
    </row>
    <row r="281" spans="1:13" x14ac:dyDescent="0.25">
      <c r="B281" s="156"/>
      <c r="C281" s="156"/>
      <c r="D281" s="42"/>
      <c r="E281" s="42"/>
      <c r="F281" s="42"/>
      <c r="G281" s="42"/>
      <c r="H281" s="42"/>
      <c r="I281" s="42"/>
      <c r="J281" s="42"/>
      <c r="K281" s="42"/>
      <c r="L281" s="42"/>
      <c r="M281" s="25"/>
    </row>
    <row r="282" spans="1:13" x14ac:dyDescent="0.25">
      <c r="A282" s="40"/>
      <c r="B282" s="156"/>
      <c r="C282" s="156"/>
      <c r="D282" s="42"/>
      <c r="E282" s="42"/>
      <c r="F282" s="42"/>
      <c r="G282" s="42"/>
      <c r="H282" s="42"/>
      <c r="I282" s="42"/>
      <c r="J282" s="42"/>
      <c r="K282" s="42"/>
      <c r="L282" s="42"/>
      <c r="M282" s="25"/>
    </row>
    <row r="283" spans="1:13" x14ac:dyDescent="0.25">
      <c r="B283" s="156"/>
      <c r="C283" s="156"/>
      <c r="D283" s="42"/>
      <c r="E283" s="42"/>
      <c r="F283" s="42"/>
      <c r="G283" s="42"/>
      <c r="H283" s="42"/>
      <c r="I283" s="42"/>
      <c r="J283" s="42"/>
      <c r="K283" s="42"/>
      <c r="L283" s="42"/>
      <c r="M283" s="25"/>
    </row>
    <row r="284" spans="1:13" x14ac:dyDescent="0.25">
      <c r="A284" s="40"/>
      <c r="B284" s="156"/>
      <c r="C284" s="156"/>
      <c r="D284" s="42"/>
      <c r="E284" s="42"/>
      <c r="F284" s="42"/>
      <c r="G284" s="42"/>
      <c r="H284" s="42"/>
      <c r="I284" s="42"/>
      <c r="J284" s="42"/>
      <c r="K284" s="42"/>
      <c r="L284" s="42"/>
      <c r="M284" s="25"/>
    </row>
    <row r="285" spans="1:13" x14ac:dyDescent="0.25">
      <c r="B285" s="156"/>
      <c r="C285" s="156"/>
      <c r="D285" s="42"/>
      <c r="E285" s="42"/>
      <c r="F285" s="42"/>
      <c r="G285" s="42"/>
      <c r="H285" s="42"/>
      <c r="I285" s="42"/>
      <c r="J285" s="42"/>
      <c r="K285" s="42"/>
      <c r="L285" s="42"/>
      <c r="M285" s="25"/>
    </row>
    <row r="286" spans="1:13" x14ac:dyDescent="0.25">
      <c r="A286" s="40"/>
      <c r="B286" s="156"/>
      <c r="C286" s="156"/>
      <c r="D286" s="42"/>
      <c r="E286" s="42"/>
      <c r="F286" s="42"/>
      <c r="G286" s="42"/>
      <c r="H286" s="42"/>
      <c r="I286" s="42"/>
      <c r="J286" s="42"/>
      <c r="K286" s="42"/>
      <c r="L286" s="42"/>
      <c r="M286" s="25"/>
    </row>
    <row r="287" spans="1:13" x14ac:dyDescent="0.25">
      <c r="B287" s="156"/>
      <c r="C287" s="156"/>
      <c r="D287" s="42"/>
      <c r="E287" s="42"/>
      <c r="F287" s="42"/>
      <c r="G287" s="42"/>
      <c r="H287" s="42"/>
      <c r="I287" s="42"/>
      <c r="J287" s="42"/>
      <c r="K287" s="42"/>
      <c r="L287" s="42"/>
      <c r="M287" s="25"/>
    </row>
    <row r="288" spans="1:13" x14ac:dyDescent="0.25">
      <c r="A288" s="40"/>
      <c r="B288" s="156"/>
      <c r="C288" s="156"/>
      <c r="D288" s="42"/>
      <c r="E288" s="42"/>
      <c r="F288" s="42"/>
      <c r="G288" s="42"/>
      <c r="H288" s="42"/>
      <c r="I288" s="42"/>
      <c r="J288" s="42"/>
      <c r="K288" s="42"/>
      <c r="L288" s="42"/>
      <c r="M288" s="25"/>
    </row>
    <row r="291" spans="1:13" x14ac:dyDescent="0.25">
      <c r="B291" s="139"/>
      <c r="C291" s="139"/>
      <c r="D291" s="139"/>
      <c r="E291" s="139"/>
      <c r="F291" s="139"/>
      <c r="G291" s="139"/>
      <c r="H291" s="139"/>
      <c r="I291" s="5"/>
      <c r="J291" s="139"/>
      <c r="K291" s="139"/>
      <c r="L291" s="139"/>
      <c r="M291" s="139"/>
    </row>
    <row r="292" spans="1:13" x14ac:dyDescent="0.25">
      <c r="B292" s="139"/>
      <c r="C292" s="5"/>
      <c r="D292" s="139"/>
      <c r="E292" s="5"/>
      <c r="F292" s="139"/>
      <c r="G292" s="5"/>
      <c r="H292" s="5"/>
      <c r="I292" s="139"/>
      <c r="J292" s="5"/>
      <c r="K292" s="5"/>
      <c r="L292" s="5"/>
      <c r="M292" s="5"/>
    </row>
    <row r="293" spans="1:13" x14ac:dyDescent="0.25">
      <c r="B293" s="139"/>
      <c r="C293" s="139"/>
      <c r="D293" s="139"/>
      <c r="E293" s="139"/>
      <c r="F293" s="139"/>
      <c r="G293" s="151"/>
      <c r="H293" s="151"/>
      <c r="J293" s="139"/>
      <c r="K293" s="139"/>
      <c r="M293" s="139"/>
    </row>
    <row r="294" spans="1:13" x14ac:dyDescent="0.25">
      <c r="B294" s="139"/>
      <c r="C294" s="140"/>
      <c r="D294" s="139"/>
      <c r="F294" s="140"/>
      <c r="G294" s="141"/>
      <c r="H294" s="142"/>
      <c r="I294" s="143"/>
      <c r="J294" s="140"/>
      <c r="K294" s="152"/>
      <c r="L294" s="144"/>
    </row>
    <row r="295" spans="1:13" x14ac:dyDescent="0.25">
      <c r="B295" s="139"/>
      <c r="C295" s="139"/>
      <c r="D295" s="139"/>
      <c r="E295" s="139"/>
      <c r="F295" s="145"/>
      <c r="G295" s="145"/>
      <c r="H295" s="140"/>
      <c r="I295" s="153"/>
      <c r="J295" s="146"/>
      <c r="K295" s="145"/>
      <c r="L295" s="145"/>
    </row>
    <row r="296" spans="1:13" x14ac:dyDescent="0.25">
      <c r="B296" s="139"/>
      <c r="C296" s="139"/>
      <c r="D296" s="139"/>
      <c r="E296" s="139"/>
      <c r="F296" s="139"/>
      <c r="G296" s="145"/>
      <c r="H296" s="139"/>
      <c r="I296" s="147"/>
      <c r="J296" s="146"/>
      <c r="K296" s="145"/>
      <c r="L296" s="145"/>
    </row>
    <row r="297" spans="1:13" x14ac:dyDescent="0.25">
      <c r="B297" s="158"/>
      <c r="C297" s="139"/>
      <c r="D297" s="139"/>
      <c r="E297" s="139"/>
      <c r="F297" s="139"/>
      <c r="G297" s="148"/>
      <c r="H297" s="139"/>
      <c r="I297" s="143"/>
      <c r="J297" s="146"/>
      <c r="K297" s="139"/>
      <c r="L297" s="149"/>
    </row>
    <row r="298" spans="1:13" x14ac:dyDescent="0.25">
      <c r="B298" s="139"/>
      <c r="C298" s="139"/>
      <c r="D298" s="139"/>
      <c r="E298" s="139"/>
      <c r="F298" s="139"/>
      <c r="G298" s="145"/>
      <c r="H298" s="139"/>
      <c r="I298" s="153"/>
      <c r="J298" s="146"/>
      <c r="K298" s="139"/>
      <c r="L298" s="149"/>
    </row>
    <row r="299" spans="1:13" ht="16.2" x14ac:dyDescent="0.4">
      <c r="B299" s="154"/>
      <c r="C299" s="154"/>
      <c r="D299" s="154"/>
      <c r="E299" s="154"/>
      <c r="F299" s="154"/>
      <c r="G299" s="155"/>
      <c r="H299" s="155"/>
      <c r="J299" s="146"/>
      <c r="K299" s="154"/>
      <c r="L299" s="150"/>
    </row>
    <row r="300" spans="1:13" ht="16.2" x14ac:dyDescent="0.4">
      <c r="B300" s="154"/>
      <c r="C300" s="154"/>
      <c r="D300" s="154"/>
      <c r="E300" s="154"/>
      <c r="F300" s="154"/>
      <c r="G300" s="155"/>
      <c r="H300" s="155"/>
      <c r="I300" s="149"/>
      <c r="J300" s="154"/>
      <c r="K300" s="154"/>
      <c r="L300" s="149"/>
    </row>
    <row r="301" spans="1:13" x14ac:dyDescent="0.25">
      <c r="A301" s="40"/>
      <c r="B301" s="156"/>
      <c r="C301" s="156"/>
      <c r="D301" s="42"/>
      <c r="E301" s="42"/>
      <c r="F301" s="42"/>
      <c r="G301" s="42"/>
      <c r="H301" s="42"/>
      <c r="I301" s="42"/>
      <c r="J301" s="42"/>
      <c r="K301" s="42"/>
      <c r="L301" s="42"/>
      <c r="M301" s="25"/>
    </row>
    <row r="302" spans="1:13" x14ac:dyDescent="0.25">
      <c r="A302" s="40"/>
      <c r="B302" s="156"/>
      <c r="C302" s="156"/>
      <c r="D302" s="42"/>
      <c r="E302" s="42"/>
      <c r="F302" s="42"/>
      <c r="G302" s="42"/>
      <c r="H302" s="42"/>
      <c r="I302" s="42"/>
      <c r="J302" s="42"/>
      <c r="K302" s="42"/>
      <c r="L302" s="42"/>
      <c r="M302" s="25"/>
    </row>
    <row r="303" spans="1:13" x14ac:dyDescent="0.25">
      <c r="A303" s="40"/>
      <c r="B303" s="156"/>
      <c r="C303" s="156"/>
      <c r="D303" s="42"/>
      <c r="E303" s="42"/>
      <c r="F303" s="42"/>
      <c r="G303" s="42"/>
      <c r="H303" s="42"/>
      <c r="I303" s="42"/>
      <c r="J303" s="42"/>
      <c r="K303" s="42"/>
      <c r="L303" s="42"/>
      <c r="M303" s="25"/>
    </row>
    <row r="304" spans="1:13" x14ac:dyDescent="0.25">
      <c r="A304" s="40"/>
      <c r="B304" s="156"/>
      <c r="C304" s="156"/>
      <c r="D304" s="42"/>
      <c r="E304" s="42"/>
      <c r="F304" s="42"/>
      <c r="G304" s="42"/>
      <c r="H304" s="42"/>
      <c r="I304" s="42"/>
      <c r="J304" s="42"/>
      <c r="K304" s="42"/>
      <c r="L304" s="42"/>
      <c r="M304" s="25"/>
    </row>
    <row r="305" spans="1:13" x14ac:dyDescent="0.25">
      <c r="A305" s="40"/>
      <c r="B305" s="156"/>
      <c r="C305" s="156"/>
      <c r="D305" s="42"/>
      <c r="E305" s="42"/>
      <c r="F305" s="42"/>
      <c r="G305" s="42"/>
      <c r="H305" s="42"/>
      <c r="I305" s="42"/>
      <c r="J305" s="42"/>
      <c r="K305" s="42"/>
      <c r="L305" s="42"/>
      <c r="M305" s="25"/>
    </row>
    <row r="306" spans="1:13" x14ac:dyDescent="0.25">
      <c r="A306" s="40"/>
      <c r="B306" s="156"/>
      <c r="C306" s="156"/>
      <c r="D306" s="42"/>
      <c r="E306" s="42"/>
      <c r="F306" s="42"/>
      <c r="G306" s="42"/>
      <c r="H306" s="42"/>
      <c r="I306" s="42"/>
      <c r="J306" s="42"/>
      <c r="K306" s="42"/>
      <c r="L306" s="42"/>
      <c r="M306" s="25"/>
    </row>
    <row r="307" spans="1:13" x14ac:dyDescent="0.25">
      <c r="A307" s="40"/>
      <c r="B307" s="156"/>
      <c r="C307" s="156"/>
      <c r="D307" s="42"/>
      <c r="E307" s="42"/>
      <c r="F307" s="42"/>
      <c r="G307" s="42"/>
      <c r="H307" s="42"/>
      <c r="I307" s="42"/>
      <c r="J307" s="42"/>
      <c r="K307" s="42"/>
      <c r="L307" s="42"/>
      <c r="M307" s="25"/>
    </row>
    <row r="308" spans="1:13" x14ac:dyDescent="0.25">
      <c r="A308" s="40"/>
      <c r="B308" s="156"/>
      <c r="C308" s="156"/>
      <c r="D308" s="42"/>
      <c r="E308" s="42"/>
      <c r="F308" s="42"/>
      <c r="G308" s="42"/>
      <c r="H308" s="42"/>
      <c r="I308" s="42"/>
      <c r="J308" s="42"/>
      <c r="K308" s="42"/>
      <c r="L308" s="42"/>
      <c r="M308" s="25"/>
    </row>
    <row r="309" spans="1:13" x14ac:dyDescent="0.25">
      <c r="A309" s="40"/>
      <c r="B309" s="156"/>
      <c r="C309" s="156"/>
      <c r="D309" s="42"/>
      <c r="E309" s="42"/>
      <c r="F309" s="42"/>
      <c r="G309" s="42"/>
      <c r="H309" s="42"/>
      <c r="I309" s="42"/>
      <c r="J309" s="42"/>
      <c r="K309" s="42"/>
      <c r="L309" s="42"/>
      <c r="M309" s="25"/>
    </row>
    <row r="310" spans="1:13" x14ac:dyDescent="0.25">
      <c r="A310" s="157"/>
      <c r="B310" s="156"/>
      <c r="C310" s="156"/>
      <c r="D310" s="42"/>
      <c r="E310" s="42"/>
      <c r="F310" s="42"/>
      <c r="G310" s="42"/>
      <c r="H310" s="42"/>
      <c r="I310" s="42"/>
      <c r="J310" s="42"/>
      <c r="K310" s="42"/>
      <c r="L310" s="42"/>
      <c r="M310" s="25"/>
    </row>
    <row r="311" spans="1:13" x14ac:dyDescent="0.25">
      <c r="A311" s="40"/>
      <c r="B311" s="156"/>
      <c r="C311" s="156"/>
      <c r="D311" s="42"/>
      <c r="E311" s="42"/>
      <c r="F311" s="42"/>
      <c r="G311" s="42"/>
      <c r="H311" s="42"/>
      <c r="I311" s="42"/>
      <c r="J311" s="42"/>
      <c r="K311" s="42"/>
      <c r="L311" s="42"/>
      <c r="M311" s="25"/>
    </row>
    <row r="312" spans="1:13" x14ac:dyDescent="0.25">
      <c r="A312" s="40"/>
      <c r="B312" s="156"/>
      <c r="C312" s="156"/>
      <c r="D312" s="42"/>
      <c r="E312" s="42"/>
      <c r="F312" s="42"/>
      <c r="G312" s="42"/>
      <c r="H312" s="42"/>
      <c r="I312" s="42"/>
      <c r="J312" s="42"/>
      <c r="K312" s="42"/>
      <c r="L312" s="42"/>
      <c r="M312" s="25"/>
    </row>
    <row r="313" spans="1:13" x14ac:dyDescent="0.25">
      <c r="A313" s="40"/>
      <c r="B313" s="156"/>
      <c r="C313" s="156"/>
      <c r="D313" s="42"/>
      <c r="E313" s="42"/>
      <c r="F313" s="42"/>
      <c r="G313" s="42"/>
      <c r="H313" s="42"/>
      <c r="I313" s="42"/>
      <c r="J313" s="42"/>
      <c r="K313" s="42"/>
      <c r="L313" s="42"/>
      <c r="M313" s="25"/>
    </row>
    <row r="314" spans="1:13" x14ac:dyDescent="0.25">
      <c r="A314" s="40"/>
      <c r="B314" s="156"/>
      <c r="C314" s="156"/>
      <c r="D314" s="42"/>
      <c r="E314" s="42"/>
      <c r="F314" s="42"/>
      <c r="G314" s="42"/>
      <c r="H314" s="42"/>
      <c r="I314" s="42"/>
      <c r="J314" s="42"/>
      <c r="K314" s="42"/>
      <c r="L314" s="42"/>
      <c r="M314" s="25"/>
    </row>
    <row r="315" spans="1:13" x14ac:dyDescent="0.25">
      <c r="A315" s="40"/>
      <c r="B315" s="156"/>
      <c r="C315" s="156"/>
      <c r="D315" s="42"/>
      <c r="E315" s="42"/>
      <c r="F315" s="42"/>
      <c r="G315" s="42"/>
      <c r="H315" s="42"/>
      <c r="I315" s="42"/>
      <c r="J315" s="42"/>
      <c r="K315" s="42"/>
      <c r="L315" s="42"/>
      <c r="M315" s="25"/>
    </row>
    <row r="316" spans="1:13" x14ac:dyDescent="0.25">
      <c r="A316" s="40"/>
      <c r="B316" s="156"/>
      <c r="C316" s="156"/>
      <c r="D316" s="42"/>
      <c r="E316" s="42"/>
      <c r="F316" s="42"/>
      <c r="G316" s="42"/>
      <c r="H316" s="42"/>
      <c r="I316" s="42"/>
      <c r="J316" s="42"/>
      <c r="K316" s="42"/>
      <c r="L316" s="42"/>
      <c r="M316" s="25"/>
    </row>
    <row r="317" spans="1:13" x14ac:dyDescent="0.25">
      <c r="A317" s="40"/>
      <c r="B317" s="156"/>
      <c r="C317" s="156"/>
      <c r="D317" s="42"/>
      <c r="E317" s="42"/>
      <c r="F317" s="42"/>
      <c r="G317" s="42"/>
      <c r="H317" s="42"/>
      <c r="I317" s="42"/>
      <c r="J317" s="42"/>
      <c r="K317" s="42"/>
      <c r="L317" s="42"/>
      <c r="M317" s="25"/>
    </row>
    <row r="318" spans="1:13" x14ac:dyDescent="0.25">
      <c r="A318" s="40"/>
      <c r="B318" s="156"/>
      <c r="C318" s="156"/>
      <c r="D318" s="42"/>
      <c r="E318" s="42"/>
      <c r="F318" s="42"/>
      <c r="G318" s="42"/>
      <c r="H318" s="42"/>
      <c r="I318" s="42"/>
      <c r="J318" s="42"/>
      <c r="K318" s="42"/>
      <c r="L318" s="42"/>
      <c r="M318" s="25"/>
    </row>
    <row r="319" spans="1:13" x14ac:dyDescent="0.25">
      <c r="A319" s="40"/>
      <c r="B319" s="156"/>
      <c r="C319" s="156"/>
      <c r="D319" s="42"/>
      <c r="E319" s="42"/>
      <c r="F319" s="42"/>
      <c r="G319" s="42"/>
      <c r="H319" s="42"/>
      <c r="I319" s="42"/>
      <c r="J319" s="42"/>
      <c r="K319" s="42"/>
      <c r="L319" s="42"/>
      <c r="M319" s="25"/>
    </row>
    <row r="320" spans="1:13" x14ac:dyDescent="0.25">
      <c r="A320" s="40"/>
      <c r="B320" s="156"/>
      <c r="C320" s="156"/>
      <c r="D320" s="42"/>
      <c r="E320" s="42"/>
      <c r="F320" s="42"/>
      <c r="G320" s="42"/>
      <c r="H320" s="42"/>
      <c r="I320" s="42"/>
      <c r="J320" s="42"/>
      <c r="K320" s="42"/>
      <c r="L320" s="42"/>
      <c r="M320" s="25"/>
    </row>
    <row r="321" spans="1:13" x14ac:dyDescent="0.25">
      <c r="A321" s="40"/>
      <c r="B321" s="156"/>
      <c r="C321" s="156"/>
      <c r="D321" s="42"/>
      <c r="E321" s="42"/>
      <c r="F321" s="42"/>
      <c r="G321" s="42"/>
      <c r="H321" s="42"/>
      <c r="I321" s="42"/>
      <c r="J321" s="42"/>
      <c r="K321" s="42"/>
      <c r="L321" s="42"/>
      <c r="M321" s="25"/>
    </row>
    <row r="322" spans="1:13" x14ac:dyDescent="0.25">
      <c r="A322" s="40"/>
      <c r="B322" s="156"/>
      <c r="C322" s="156"/>
      <c r="D322" s="42"/>
      <c r="E322" s="42"/>
      <c r="F322" s="42"/>
      <c r="G322" s="42"/>
      <c r="H322" s="42"/>
      <c r="I322" s="42"/>
      <c r="J322" s="42"/>
      <c r="K322" s="42"/>
      <c r="L322" s="42"/>
      <c r="M322" s="25"/>
    </row>
    <row r="323" spans="1:13" x14ac:dyDescent="0.25">
      <c r="A323" s="40"/>
      <c r="B323" s="156"/>
      <c r="C323" s="156"/>
      <c r="D323" s="42"/>
      <c r="E323" s="42"/>
      <c r="F323" s="42"/>
      <c r="G323" s="42"/>
      <c r="H323" s="42"/>
      <c r="I323" s="42"/>
      <c r="J323" s="42"/>
      <c r="K323" s="42"/>
      <c r="L323" s="42"/>
      <c r="M323" s="25"/>
    </row>
    <row r="324" spans="1:13" x14ac:dyDescent="0.25">
      <c r="A324" s="40"/>
      <c r="B324" s="156"/>
      <c r="C324" s="156"/>
      <c r="D324" s="42"/>
      <c r="E324" s="42"/>
      <c r="F324" s="42"/>
      <c r="G324" s="42"/>
      <c r="H324" s="42"/>
      <c r="I324" s="42"/>
      <c r="J324" s="42"/>
      <c r="K324" s="42"/>
      <c r="L324" s="42"/>
      <c r="M324" s="25"/>
    </row>
    <row r="325" spans="1:13" x14ac:dyDescent="0.25">
      <c r="A325" s="40"/>
      <c r="B325" s="156"/>
      <c r="C325" s="156"/>
      <c r="D325" s="42"/>
      <c r="E325" s="42"/>
      <c r="F325" s="42"/>
      <c r="G325" s="42"/>
      <c r="H325" s="42"/>
      <c r="I325" s="42"/>
      <c r="J325" s="42"/>
      <c r="K325" s="42"/>
      <c r="L325" s="42"/>
      <c r="M325" s="25"/>
    </row>
    <row r="326" spans="1:13" x14ac:dyDescent="0.25">
      <c r="A326" s="40"/>
      <c r="B326" s="156"/>
      <c r="C326" s="156"/>
      <c r="D326" s="42"/>
      <c r="E326" s="42"/>
      <c r="F326" s="42"/>
      <c r="G326" s="42"/>
      <c r="H326" s="42"/>
      <c r="I326" s="42"/>
      <c r="J326" s="42"/>
      <c r="K326" s="42"/>
      <c r="L326" s="42"/>
      <c r="M326" s="25"/>
    </row>
    <row r="327" spans="1:13" x14ac:dyDescent="0.25">
      <c r="B327" s="156"/>
      <c r="C327" s="156"/>
      <c r="D327" s="42"/>
      <c r="E327" s="42"/>
      <c r="F327" s="42"/>
      <c r="G327" s="42"/>
      <c r="H327" s="42"/>
      <c r="I327" s="42"/>
      <c r="J327" s="42"/>
      <c r="K327" s="42"/>
      <c r="L327" s="42"/>
      <c r="M327" s="25"/>
    </row>
    <row r="328" spans="1:13" x14ac:dyDescent="0.25">
      <c r="A328" s="40"/>
      <c r="B328" s="156"/>
      <c r="C328" s="156"/>
      <c r="D328" s="42"/>
      <c r="E328" s="42"/>
      <c r="F328" s="42"/>
      <c r="G328" s="42"/>
      <c r="H328" s="42"/>
      <c r="I328" s="42"/>
      <c r="J328" s="42"/>
      <c r="K328" s="42"/>
      <c r="L328" s="42"/>
      <c r="M328" s="25"/>
    </row>
    <row r="329" spans="1:13" x14ac:dyDescent="0.25">
      <c r="B329" s="156"/>
      <c r="C329" s="156"/>
      <c r="D329" s="42"/>
      <c r="E329" s="42"/>
      <c r="F329" s="42"/>
      <c r="G329" s="42"/>
      <c r="H329" s="42"/>
      <c r="I329" s="42"/>
      <c r="J329" s="42"/>
      <c r="K329" s="42"/>
      <c r="L329" s="42"/>
      <c r="M329" s="25"/>
    </row>
    <row r="330" spans="1:13" x14ac:dyDescent="0.25">
      <c r="A330" s="40"/>
      <c r="B330" s="156"/>
      <c r="C330" s="156"/>
      <c r="D330" s="42"/>
      <c r="E330" s="42"/>
      <c r="F330" s="42"/>
      <c r="G330" s="42"/>
      <c r="H330" s="42"/>
      <c r="I330" s="42"/>
      <c r="J330" s="42"/>
      <c r="K330" s="42"/>
      <c r="L330" s="42"/>
      <c r="M330" s="25"/>
    </row>
    <row r="331" spans="1:13" x14ac:dyDescent="0.25">
      <c r="B331" s="156"/>
      <c r="C331" s="156"/>
      <c r="D331" s="42"/>
      <c r="E331" s="42"/>
      <c r="F331" s="42"/>
      <c r="G331" s="42"/>
      <c r="H331" s="42"/>
      <c r="I331" s="42"/>
      <c r="J331" s="42"/>
      <c r="K331" s="42"/>
      <c r="L331" s="42"/>
      <c r="M331" s="25"/>
    </row>
    <row r="332" spans="1:13" x14ac:dyDescent="0.25">
      <c r="A332" s="40"/>
      <c r="B332" s="156"/>
      <c r="C332" s="156"/>
      <c r="D332" s="42"/>
      <c r="E332" s="42"/>
      <c r="F332" s="42"/>
      <c r="G332" s="42"/>
      <c r="H332" s="42"/>
      <c r="I332" s="42"/>
      <c r="J332" s="42"/>
      <c r="K332" s="42"/>
      <c r="L332" s="42"/>
      <c r="M332" s="25"/>
    </row>
    <row r="333" spans="1:13" x14ac:dyDescent="0.25">
      <c r="B333" s="156"/>
      <c r="C333" s="156"/>
      <c r="D333" s="42"/>
      <c r="E333" s="42"/>
      <c r="F333" s="42"/>
      <c r="G333" s="42"/>
      <c r="H333" s="42"/>
      <c r="I333" s="42"/>
      <c r="J333" s="42"/>
      <c r="K333" s="42"/>
      <c r="L333" s="42"/>
      <c r="M333" s="25"/>
    </row>
    <row r="334" spans="1:13" x14ac:dyDescent="0.25">
      <c r="A334" s="40"/>
      <c r="B334" s="156"/>
      <c r="C334" s="156"/>
      <c r="D334" s="42"/>
      <c r="E334" s="42"/>
      <c r="F334" s="42"/>
      <c r="G334" s="42"/>
      <c r="H334" s="42"/>
      <c r="I334" s="42"/>
      <c r="J334" s="42"/>
      <c r="K334" s="42"/>
      <c r="L334" s="42"/>
      <c r="M334" s="25"/>
    </row>
    <row r="335" spans="1:13" x14ac:dyDescent="0.25">
      <c r="B335" s="156"/>
      <c r="C335" s="156"/>
      <c r="D335" s="42"/>
      <c r="E335" s="42"/>
      <c r="F335" s="42"/>
      <c r="G335" s="42"/>
      <c r="H335" s="42"/>
      <c r="I335" s="42"/>
      <c r="J335" s="42"/>
      <c r="K335" s="42"/>
      <c r="L335" s="42"/>
      <c r="M335" s="25"/>
    </row>
    <row r="336" spans="1:13" x14ac:dyDescent="0.25">
      <c r="A336" s="40"/>
      <c r="B336" s="156"/>
      <c r="C336" s="156"/>
      <c r="D336" s="42"/>
      <c r="E336" s="42"/>
      <c r="F336" s="42"/>
      <c r="G336" s="42"/>
      <c r="H336" s="42"/>
      <c r="I336" s="42"/>
      <c r="J336" s="42"/>
      <c r="K336" s="42"/>
      <c r="L336" s="42"/>
      <c r="M336" s="25"/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97065-F8B0-49A0-A514-5AC5F7A872C4}">
  <dimension ref="A1:W171"/>
  <sheetViews>
    <sheetView workbookViewId="0">
      <selection activeCell="D3" sqref="D3"/>
    </sheetView>
  </sheetViews>
  <sheetFormatPr baseColWidth="10" defaultRowHeight="14.4" x14ac:dyDescent="0.3"/>
  <cols>
    <col min="1" max="1" width="11.6640625" bestFit="1" customWidth="1"/>
    <col min="3" max="3" width="15.109375" customWidth="1"/>
    <col min="4" max="4" width="15.44140625" customWidth="1"/>
    <col min="5" max="5" width="12" customWidth="1"/>
    <col min="6" max="6" width="11.88671875" customWidth="1"/>
    <col min="7" max="7" width="11.77734375" customWidth="1"/>
    <col min="8" max="8" width="15.109375" customWidth="1"/>
    <col min="9" max="10" width="16.109375" customWidth="1"/>
    <col min="11" max="11" width="15.6640625" customWidth="1"/>
    <col min="12" max="12" width="14.77734375" customWidth="1"/>
    <col min="13" max="13" width="11.88671875" customWidth="1"/>
    <col min="14" max="14" width="12.21875" customWidth="1"/>
    <col min="15" max="15" width="12.88671875" bestFit="1" customWidth="1"/>
    <col min="16" max="16" width="12.6640625" bestFit="1" customWidth="1"/>
    <col min="18" max="18" width="12" bestFit="1" customWidth="1"/>
  </cols>
  <sheetData>
    <row r="1" spans="2:6" x14ac:dyDescent="0.3">
      <c r="B1" s="44" t="s">
        <v>47</v>
      </c>
      <c r="C1" s="44"/>
      <c r="D1" s="44"/>
      <c r="F1" s="57"/>
    </row>
    <row r="2" spans="2:6" x14ac:dyDescent="0.3">
      <c r="B2" s="44"/>
      <c r="C2" s="44" t="s">
        <v>207</v>
      </c>
      <c r="D2" s="44" t="s">
        <v>200</v>
      </c>
    </row>
    <row r="3" spans="2:6" x14ac:dyDescent="0.3">
      <c r="B3" s="44" t="s">
        <v>46</v>
      </c>
      <c r="C3" s="72">
        <f>H39</f>
        <v>2967.3405349999994</v>
      </c>
      <c r="D3" s="72">
        <f>I39</f>
        <v>1546.3461949999964</v>
      </c>
      <c r="F3" s="63"/>
    </row>
    <row r="4" spans="2:6" ht="12" customHeight="1" x14ac:dyDescent="0.3">
      <c r="B4" s="44" t="s">
        <v>44</v>
      </c>
      <c r="C4" s="72">
        <f>SUM(H39:H44)</f>
        <v>16237.243957650006</v>
      </c>
      <c r="D4" s="72">
        <f>SUM(I39:I44)</f>
        <v>8793.9558625999944</v>
      </c>
      <c r="F4" s="63"/>
    </row>
    <row r="5" spans="2:6" x14ac:dyDescent="0.3">
      <c r="B5" s="44" t="s">
        <v>45</v>
      </c>
      <c r="C5" s="72">
        <f>SUM(H39:H49)</f>
        <v>29346.329313924998</v>
      </c>
      <c r="D5" s="72">
        <f>SUM(I39:I49)</f>
        <v>14919.195211049993</v>
      </c>
      <c r="F5" s="63"/>
    </row>
    <row r="6" spans="2:6" x14ac:dyDescent="0.3">
      <c r="B6" s="44" t="s">
        <v>48</v>
      </c>
      <c r="C6" s="72">
        <f>SUM(H39:H59)</f>
        <v>33469.404772474998</v>
      </c>
      <c r="D6" s="72">
        <f>SUM(I39:I59)</f>
        <v>5446.8180760249907</v>
      </c>
      <c r="F6" s="63"/>
    </row>
    <row r="35" spans="1:10" x14ac:dyDescent="0.3">
      <c r="B35" s="60"/>
      <c r="E35" s="60"/>
    </row>
    <row r="36" spans="1:10" x14ac:dyDescent="0.3">
      <c r="B36" s="33"/>
      <c r="C36" s="73" t="s">
        <v>160</v>
      </c>
      <c r="D36" s="74"/>
      <c r="E36" s="52"/>
      <c r="G36" s="33"/>
      <c r="H36" s="183" t="s">
        <v>121</v>
      </c>
      <c r="I36" s="184"/>
      <c r="J36" s="185"/>
    </row>
    <row r="37" spans="1:10" x14ac:dyDescent="0.3">
      <c r="B37" s="33"/>
      <c r="C37" s="104" t="s">
        <v>33</v>
      </c>
      <c r="D37" s="86" t="s">
        <v>33</v>
      </c>
      <c r="E37" s="86" t="s">
        <v>15</v>
      </c>
      <c r="G37" s="33"/>
      <c r="H37" s="186"/>
      <c r="I37" s="167"/>
      <c r="J37" s="167"/>
    </row>
    <row r="38" spans="1:10" x14ac:dyDescent="0.3">
      <c r="B38" s="37" t="s">
        <v>11</v>
      </c>
      <c r="C38" s="89" t="s">
        <v>199</v>
      </c>
      <c r="D38" s="90" t="s">
        <v>190</v>
      </c>
      <c r="E38" s="88">
        <f>Ific!B3</f>
        <v>11</v>
      </c>
      <c r="G38" s="37"/>
      <c r="H38" s="166" t="s">
        <v>207</v>
      </c>
      <c r="I38" s="166" t="s">
        <v>208</v>
      </c>
      <c r="J38" s="37" t="s">
        <v>161</v>
      </c>
    </row>
    <row r="39" spans="1:10" x14ac:dyDescent="0.3">
      <c r="A39" s="60"/>
      <c r="B39" s="37">
        <v>0</v>
      </c>
      <c r="C39" s="38">
        <f>'RGB1'!E11/12</f>
        <v>2600.2163321666662</v>
      </c>
      <c r="D39" s="38">
        <f>'RGB1'!E347/12</f>
        <v>2718.6325271666665</v>
      </c>
      <c r="E39" s="161">
        <f>Ific!E13/12</f>
        <v>2847.4947100833328</v>
      </c>
      <c r="F39" s="60"/>
      <c r="G39" s="37">
        <f t="shared" ref="G39:G74" si="0">B39</f>
        <v>0</v>
      </c>
      <c r="H39" s="35">
        <f t="shared" ref="H39:H74" si="1">(E39-C39)*12</f>
        <v>2967.3405349999994</v>
      </c>
      <c r="I39" s="35">
        <f t="shared" ref="I39:I74" si="2">(E39-D39)*12</f>
        <v>1546.3461949999964</v>
      </c>
      <c r="J39" s="44"/>
    </row>
    <row r="40" spans="1:10" x14ac:dyDescent="0.3">
      <c r="A40" s="60"/>
      <c r="B40" s="37">
        <v>1</v>
      </c>
      <c r="C40" s="38">
        <f>'RGB1'!E12/12</f>
        <v>2642.8842404999996</v>
      </c>
      <c r="D40" s="38">
        <f>'RGB1'!E348/12</f>
        <v>2761.195040666667</v>
      </c>
      <c r="E40" s="161">
        <f>Ific!E14/12</f>
        <v>2862.6245633875001</v>
      </c>
      <c r="F40" s="60"/>
      <c r="G40" s="37">
        <f t="shared" si="0"/>
        <v>1</v>
      </c>
      <c r="H40" s="35">
        <f t="shared" si="1"/>
        <v>2636.883874650006</v>
      </c>
      <c r="I40" s="35">
        <f t="shared" si="2"/>
        <v>1217.1542726499974</v>
      </c>
      <c r="J40" s="247">
        <f>(E40-E39)*12</f>
        <v>181.55823965000673</v>
      </c>
    </row>
    <row r="41" spans="1:10" x14ac:dyDescent="0.3">
      <c r="A41" s="60"/>
      <c r="B41" s="37">
        <v>2</v>
      </c>
      <c r="C41" s="38">
        <f>'RGB1'!E13/12</f>
        <v>2685.5521488333329</v>
      </c>
      <c r="D41" s="38">
        <f>'RGB1'!E349/12</f>
        <v>2803.7575541666665</v>
      </c>
      <c r="E41" s="161">
        <f>Ific!E15/12</f>
        <v>2897.5742550833329</v>
      </c>
      <c r="F41" s="60"/>
      <c r="G41" s="37">
        <f t="shared" si="0"/>
        <v>2</v>
      </c>
      <c r="H41" s="35">
        <f t="shared" si="1"/>
        <v>2544.2652749999997</v>
      </c>
      <c r="I41" s="35">
        <f t="shared" si="2"/>
        <v>1125.8004109999965</v>
      </c>
      <c r="J41" s="247">
        <f t="shared" ref="J41:J74" si="3">(E41-E40)*12</f>
        <v>419.39630034999391</v>
      </c>
    </row>
    <row r="42" spans="1:10" x14ac:dyDescent="0.3">
      <c r="A42" s="60"/>
      <c r="B42" s="37">
        <v>3</v>
      </c>
      <c r="C42" s="38">
        <f>'RGB1'!E14/12</f>
        <v>2728.2200571666663</v>
      </c>
      <c r="D42" s="38">
        <f>'RGB1'!E350/12</f>
        <v>2846.3200676666661</v>
      </c>
      <c r="E42" s="161">
        <f>Ific!E16/12</f>
        <v>2948.5428565000002</v>
      </c>
      <c r="F42" s="60"/>
      <c r="G42" s="37">
        <f t="shared" si="0"/>
        <v>3</v>
      </c>
      <c r="H42" s="35">
        <f t="shared" si="1"/>
        <v>2643.8735920000072</v>
      </c>
      <c r="I42" s="35">
        <f t="shared" si="2"/>
        <v>1226.6734660000093</v>
      </c>
      <c r="J42" s="247">
        <f t="shared" si="3"/>
        <v>611.62321700000757</v>
      </c>
    </row>
    <row r="43" spans="1:10" x14ac:dyDescent="0.3">
      <c r="A43" s="60"/>
      <c r="B43" s="37">
        <v>4</v>
      </c>
      <c r="C43" s="38">
        <f>'RGB1'!E15/12</f>
        <v>2770.8879654999996</v>
      </c>
      <c r="D43" s="38">
        <f>'RGB1'!E351/12</f>
        <v>2861.4373415874998</v>
      </c>
      <c r="E43" s="161">
        <f>Ific!E17/12</f>
        <v>2996.5366037499994</v>
      </c>
      <c r="F43" s="60"/>
      <c r="G43" s="37">
        <f t="shared" si="0"/>
        <v>4</v>
      </c>
      <c r="H43" s="35">
        <f t="shared" si="1"/>
        <v>2707.783658999997</v>
      </c>
      <c r="I43" s="35">
        <f t="shared" si="2"/>
        <v>1621.1911459499952</v>
      </c>
      <c r="J43" s="247">
        <f t="shared" si="3"/>
        <v>575.92496699998992</v>
      </c>
    </row>
    <row r="44" spans="1:10" x14ac:dyDescent="0.3">
      <c r="A44" s="60"/>
      <c r="B44" s="37">
        <v>5</v>
      </c>
      <c r="C44" s="38">
        <f>'RGB1'!E16/12</f>
        <v>2813.555873833333</v>
      </c>
      <c r="D44" s="38">
        <f>'RGB1'!E352/12</f>
        <v>2870.248094666666</v>
      </c>
      <c r="E44" s="161">
        <f>Ific!E18/12</f>
        <v>3041.6472923333326</v>
      </c>
      <c r="F44" s="60"/>
      <c r="G44" s="37">
        <f t="shared" si="0"/>
        <v>5</v>
      </c>
      <c r="H44" s="35">
        <f t="shared" si="1"/>
        <v>2737.0970219999963</v>
      </c>
      <c r="I44" s="35">
        <f t="shared" si="2"/>
        <v>2056.7903719999995</v>
      </c>
      <c r="J44" s="247">
        <f t="shared" si="3"/>
        <v>541.32826299999942</v>
      </c>
    </row>
    <row r="45" spans="1:10" x14ac:dyDescent="0.3">
      <c r="A45" s="60"/>
      <c r="B45" s="37">
        <v>6</v>
      </c>
      <c r="C45" s="38">
        <f>'RGB1'!E17/12</f>
        <v>2856.2237821666663</v>
      </c>
      <c r="D45" s="38">
        <f>'RGB1'!E353/12</f>
        <v>2912.8106081666665</v>
      </c>
      <c r="E45" s="161">
        <f>Ific!E19/12</f>
        <v>3084.0347144166662</v>
      </c>
      <c r="F45" s="60"/>
      <c r="G45" s="37">
        <f t="shared" si="0"/>
        <v>6</v>
      </c>
      <c r="H45" s="35">
        <f t="shared" si="1"/>
        <v>2733.7311869999994</v>
      </c>
      <c r="I45" s="35">
        <f t="shared" si="2"/>
        <v>2054.689274999997</v>
      </c>
      <c r="J45" s="247">
        <f t="shared" si="3"/>
        <v>508.64906500000325</v>
      </c>
    </row>
    <row r="46" spans="1:10" x14ac:dyDescent="0.3">
      <c r="A46" s="60"/>
      <c r="B46" s="37">
        <v>7</v>
      </c>
      <c r="C46" s="38">
        <f>'RGB1'!E18/12</f>
        <v>2862.1880247874997</v>
      </c>
      <c r="D46" s="38">
        <f>'RGB1'!E354/12</f>
        <v>2955.373121666667</v>
      </c>
      <c r="E46" s="161">
        <f>Ific!E20/12</f>
        <v>3123.8042648333335</v>
      </c>
      <c r="F46" s="60"/>
      <c r="G46" s="37">
        <f t="shared" si="0"/>
        <v>7</v>
      </c>
      <c r="H46" s="35">
        <f t="shared" si="1"/>
        <v>3139.3948805500058</v>
      </c>
      <c r="I46" s="35">
        <f t="shared" si="2"/>
        <v>2021.1737179999982</v>
      </c>
      <c r="J46" s="247">
        <f t="shared" si="3"/>
        <v>477.23460500000692</v>
      </c>
    </row>
    <row r="47" spans="1:10" x14ac:dyDescent="0.3">
      <c r="A47" s="60"/>
      <c r="B47" s="37">
        <v>8</v>
      </c>
      <c r="C47" s="38">
        <f>'RGB1'!E19/12</f>
        <v>2880.3625988333329</v>
      </c>
      <c r="D47" s="38">
        <f>'RGB1'!E355/12</f>
        <v>2997.9356351666661</v>
      </c>
      <c r="E47" s="161">
        <f>Ific!E21/12</f>
        <v>3161.0681380833335</v>
      </c>
      <c r="F47" s="60"/>
      <c r="G47" s="37">
        <f t="shared" si="0"/>
        <v>8</v>
      </c>
      <c r="H47" s="35">
        <f t="shared" si="1"/>
        <v>3368.466471000007</v>
      </c>
      <c r="I47" s="35">
        <f t="shared" si="2"/>
        <v>1957.5900350000084</v>
      </c>
      <c r="J47" s="247">
        <f t="shared" si="3"/>
        <v>447.16647899999953</v>
      </c>
    </row>
    <row r="48" spans="1:10" x14ac:dyDescent="0.3">
      <c r="A48" s="60"/>
      <c r="B48" s="37">
        <v>9</v>
      </c>
      <c r="C48" s="38">
        <f>'RGB1'!E68/12</f>
        <v>2968.8568606666668</v>
      </c>
      <c r="D48" s="38">
        <f>'RGB1'!E404/12</f>
        <v>3172.4405805833335</v>
      </c>
      <c r="E48" s="161">
        <f>Ific!E22/12</f>
        <v>3178.4310019208328</v>
      </c>
      <c r="F48" s="60"/>
      <c r="G48" s="37">
        <f t="shared" si="0"/>
        <v>9</v>
      </c>
      <c r="H48" s="35">
        <f t="shared" si="1"/>
        <v>2514.889695049993</v>
      </c>
      <c r="I48" s="35">
        <f t="shared" si="2"/>
        <v>71.885056049992272</v>
      </c>
      <c r="J48" s="247">
        <f t="shared" si="3"/>
        <v>208.35436604999268</v>
      </c>
    </row>
    <row r="49" spans="1:10" x14ac:dyDescent="0.3">
      <c r="A49" s="60"/>
      <c r="B49" s="37">
        <v>10</v>
      </c>
      <c r="C49" s="38">
        <f>'RGB1'!E261/12</f>
        <v>3068.1625925000003</v>
      </c>
      <c r="D49" s="38">
        <f>'RGB1'!E405/12</f>
        <v>3179.2210806895823</v>
      </c>
      <c r="E49" s="161">
        <f>Ific!E23/12</f>
        <v>3180.8795193895826</v>
      </c>
      <c r="F49" s="60"/>
      <c r="G49" s="37">
        <f t="shared" si="0"/>
        <v>10</v>
      </c>
      <c r="H49" s="35">
        <f t="shared" si="1"/>
        <v>1352.6031226749874</v>
      </c>
      <c r="I49" s="35">
        <f t="shared" si="2"/>
        <v>19.901264400003129</v>
      </c>
      <c r="J49" s="247">
        <f t="shared" si="3"/>
        <v>29.382209624996904</v>
      </c>
    </row>
    <row r="50" spans="1:10" x14ac:dyDescent="0.3">
      <c r="A50" s="60"/>
      <c r="B50" s="37">
        <v>11</v>
      </c>
      <c r="C50" s="38">
        <f>'RGB1'!E262/12</f>
        <v>3138.3895498333331</v>
      </c>
      <c r="D50" s="38">
        <f>'RGB1'!E406/12</f>
        <v>3181.7747805020831</v>
      </c>
      <c r="E50" s="161">
        <f>Ific!E24/12</f>
        <v>3197.903632333333</v>
      </c>
      <c r="F50" s="60"/>
      <c r="G50" s="37">
        <f t="shared" si="0"/>
        <v>11</v>
      </c>
      <c r="H50" s="35">
        <f t="shared" si="1"/>
        <v>714.1689899999983</v>
      </c>
      <c r="I50" s="35">
        <f t="shared" si="2"/>
        <v>193.54622197499884</v>
      </c>
      <c r="J50" s="247">
        <f t="shared" si="3"/>
        <v>204.28935532500509</v>
      </c>
    </row>
    <row r="51" spans="1:10" x14ac:dyDescent="0.3">
      <c r="A51" s="60"/>
      <c r="B51" s="37">
        <v>12</v>
      </c>
      <c r="C51" s="38">
        <f>'RGB1'!E263/12</f>
        <v>3179.380575370833</v>
      </c>
      <c r="D51" s="38">
        <f>'RGB1'!E407/12</f>
        <v>3307.028082833333</v>
      </c>
      <c r="E51" s="161">
        <f>Ific!E25/12</f>
        <v>3226.3908358333333</v>
      </c>
      <c r="F51" s="60"/>
      <c r="G51" s="37">
        <f t="shared" si="0"/>
        <v>12</v>
      </c>
      <c r="H51" s="35">
        <f t="shared" si="1"/>
        <v>564.12312555000426</v>
      </c>
      <c r="I51" s="35">
        <f t="shared" si="2"/>
        <v>-967.64696399999593</v>
      </c>
      <c r="J51" s="247">
        <f t="shared" si="3"/>
        <v>341.84644200000366</v>
      </c>
    </row>
    <row r="52" spans="1:10" x14ac:dyDescent="0.3">
      <c r="A52" s="60"/>
      <c r="B52" s="37">
        <v>13</v>
      </c>
      <c r="C52" s="38">
        <f>'RGB1'!E264/12</f>
        <v>3217.6464644999996</v>
      </c>
      <c r="D52" s="38">
        <f>'RGB1'!E408/12</f>
        <v>3330.4376352499999</v>
      </c>
      <c r="E52" s="161">
        <f>Ific!E26/12</f>
        <v>3252.9724327499994</v>
      </c>
      <c r="F52" s="60"/>
      <c r="G52" s="37">
        <f t="shared" si="0"/>
        <v>13</v>
      </c>
      <c r="H52" s="35">
        <f t="shared" si="1"/>
        <v>423.91161899999679</v>
      </c>
      <c r="I52" s="35">
        <f t="shared" si="2"/>
        <v>-929.58243000000584</v>
      </c>
      <c r="J52" s="247">
        <f t="shared" si="3"/>
        <v>318.9791629999927</v>
      </c>
    </row>
    <row r="53" spans="1:10" x14ac:dyDescent="0.3">
      <c r="A53" s="60"/>
      <c r="B53" s="37">
        <v>14</v>
      </c>
      <c r="C53" s="38">
        <f>'RGB1'!E265/12</f>
        <v>3238.9277212500001</v>
      </c>
      <c r="D53" s="38">
        <f>'RGB1'!E409/12</f>
        <v>3353.8471876666663</v>
      </c>
      <c r="E53" s="161">
        <f>Ific!E27/12</f>
        <v>3277.7623175000003</v>
      </c>
      <c r="F53" s="60"/>
      <c r="G53" s="37">
        <f t="shared" si="0"/>
        <v>14</v>
      </c>
      <c r="H53" s="35">
        <f t="shared" si="1"/>
        <v>466.01515500000278</v>
      </c>
      <c r="I53" s="35">
        <f t="shared" si="2"/>
        <v>-913.01844199999141</v>
      </c>
      <c r="J53" s="247">
        <f t="shared" si="3"/>
        <v>297.47861700001158</v>
      </c>
    </row>
    <row r="54" spans="1:10" x14ac:dyDescent="0.3">
      <c r="A54" s="60"/>
      <c r="B54" s="37">
        <v>15</v>
      </c>
      <c r="C54" s="38">
        <f>'RGB1'!E266/12</f>
        <v>3260.2089779999992</v>
      </c>
      <c r="D54" s="38">
        <f>'RGB1'!E410/12</f>
        <v>3377.2567400833327</v>
      </c>
      <c r="E54" s="161">
        <f>Ific!E28/12</f>
        <v>3300.8743844999995</v>
      </c>
      <c r="F54" s="60"/>
      <c r="G54" s="37">
        <f t="shared" si="0"/>
        <v>15</v>
      </c>
      <c r="H54" s="35">
        <f t="shared" si="1"/>
        <v>487.98487800000294</v>
      </c>
      <c r="I54" s="35">
        <f t="shared" si="2"/>
        <v>-916.58826699999918</v>
      </c>
      <c r="J54" s="247">
        <f t="shared" si="3"/>
        <v>277.34480399998938</v>
      </c>
    </row>
    <row r="55" spans="1:10" x14ac:dyDescent="0.3">
      <c r="A55" s="60"/>
      <c r="B55" s="37">
        <v>16</v>
      </c>
      <c r="C55" s="38">
        <f>'RGB1'!E267/12</f>
        <v>3281.4902347499997</v>
      </c>
      <c r="D55" s="38">
        <f>'RGB1'!E411/12</f>
        <v>3400.6662925000001</v>
      </c>
      <c r="E55" s="161">
        <f>Ific!E29/12</f>
        <v>3318.3002302499995</v>
      </c>
      <c r="F55" s="60"/>
      <c r="G55" s="37">
        <f t="shared" si="0"/>
        <v>16</v>
      </c>
      <c r="H55" s="35">
        <f t="shared" si="1"/>
        <v>441.71994599999744</v>
      </c>
      <c r="I55" s="35">
        <f t="shared" si="2"/>
        <v>-988.39274700000715</v>
      </c>
      <c r="J55" s="247">
        <f t="shared" si="3"/>
        <v>209.11014900000009</v>
      </c>
    </row>
    <row r="56" spans="1:10" x14ac:dyDescent="0.3">
      <c r="A56" s="60"/>
      <c r="B56" s="37">
        <v>17</v>
      </c>
      <c r="C56" s="38">
        <f>'RGB1'!E268/12</f>
        <v>3302.7714914999997</v>
      </c>
      <c r="D56" s="38">
        <f>'RGB1'!E412/12</f>
        <v>3424.0758449166665</v>
      </c>
      <c r="E56" s="161">
        <f>Ific!E30/12</f>
        <v>3334.5089356666667</v>
      </c>
      <c r="F56" s="60"/>
      <c r="G56" s="37">
        <f t="shared" si="0"/>
        <v>17</v>
      </c>
      <c r="H56" s="35">
        <f t="shared" si="1"/>
        <v>380.84933000000456</v>
      </c>
      <c r="I56" s="35">
        <f t="shared" si="2"/>
        <v>-1074.802910999997</v>
      </c>
      <c r="J56" s="247">
        <f t="shared" si="3"/>
        <v>194.50446500000726</v>
      </c>
    </row>
    <row r="57" spans="1:10" x14ac:dyDescent="0.3">
      <c r="A57" s="60"/>
      <c r="B57" s="37">
        <v>18</v>
      </c>
      <c r="C57" s="38">
        <f>'RGB1'!E269/12</f>
        <v>3324.0527482499997</v>
      </c>
      <c r="D57" s="38">
        <f>'RGB1'!E413/12</f>
        <v>3447.4853973333334</v>
      </c>
      <c r="E57" s="161">
        <f>Ific!E31/12</f>
        <v>3349.5684974166666</v>
      </c>
      <c r="F57" s="60"/>
      <c r="G57" s="37">
        <f t="shared" si="0"/>
        <v>18</v>
      </c>
      <c r="H57" s="35">
        <f t="shared" si="1"/>
        <v>306.18899000000238</v>
      </c>
      <c r="I57" s="35">
        <f t="shared" si="2"/>
        <v>-1175.0027990000017</v>
      </c>
      <c r="J57" s="247">
        <f t="shared" si="3"/>
        <v>180.71474099999796</v>
      </c>
    </row>
    <row r="58" spans="1:10" x14ac:dyDescent="0.3">
      <c r="A58" s="60"/>
      <c r="B58" s="37">
        <v>19</v>
      </c>
      <c r="C58" s="38">
        <f>'RGB1'!E270/12</f>
        <v>3345.3340050000002</v>
      </c>
      <c r="D58" s="38">
        <f>'RGB1'!E414/12</f>
        <v>3470.8949497499998</v>
      </c>
      <c r="E58" s="161">
        <f>Ific!E32/12</f>
        <v>3363.5605114999994</v>
      </c>
      <c r="F58" s="60"/>
      <c r="G58" s="37">
        <f t="shared" si="0"/>
        <v>19</v>
      </c>
      <c r="H58" s="35">
        <f t="shared" si="1"/>
        <v>218.71807799999078</v>
      </c>
      <c r="I58" s="35">
        <f t="shared" si="2"/>
        <v>-1288.0132590000048</v>
      </c>
      <c r="J58" s="247">
        <f t="shared" si="3"/>
        <v>167.904168999994</v>
      </c>
    </row>
    <row r="59" spans="1:10" x14ac:dyDescent="0.3">
      <c r="A59" s="60"/>
      <c r="B59" s="37">
        <v>20</v>
      </c>
      <c r="C59" s="38">
        <f>'RGB1'!E271/12</f>
        <v>3366.6152617499997</v>
      </c>
      <c r="D59" s="38">
        <f>'RGB1'!E415/12</f>
        <v>3494.3045021666662</v>
      </c>
      <c r="E59" s="161">
        <f>Ific!E33/12</f>
        <v>3376.5648739999997</v>
      </c>
      <c r="F59" s="60"/>
      <c r="G59" s="37">
        <f t="shared" si="0"/>
        <v>20</v>
      </c>
      <c r="H59" s="35">
        <f t="shared" si="1"/>
        <v>119.39534699999967</v>
      </c>
      <c r="I59" s="35">
        <f t="shared" si="2"/>
        <v>-1412.8755379999984</v>
      </c>
      <c r="J59" s="247">
        <f t="shared" si="3"/>
        <v>156.05235000000357</v>
      </c>
    </row>
    <row r="60" spans="1:10" x14ac:dyDescent="0.3">
      <c r="A60" s="60"/>
      <c r="B60" s="37">
        <v>21</v>
      </c>
      <c r="C60" s="38">
        <f>'RGB1'!E272/12</f>
        <v>3387.8965184999997</v>
      </c>
      <c r="D60" s="38">
        <f>'RGB1'!E416/12</f>
        <v>3538.9936114166667</v>
      </c>
      <c r="E60" s="161">
        <f>Ific!E34/12</f>
        <v>3388.6257827499994</v>
      </c>
      <c r="F60" s="60"/>
      <c r="G60" s="37">
        <f t="shared" si="0"/>
        <v>21</v>
      </c>
      <c r="H60" s="35">
        <f t="shared" si="1"/>
        <v>8.7511709999962477</v>
      </c>
      <c r="I60" s="35">
        <f t="shared" si="2"/>
        <v>-1804.4139440000072</v>
      </c>
      <c r="J60" s="247">
        <f t="shared" si="3"/>
        <v>144.73090499999671</v>
      </c>
    </row>
    <row r="61" spans="1:10" x14ac:dyDescent="0.3">
      <c r="A61" s="60"/>
      <c r="B61" s="37">
        <v>22</v>
      </c>
      <c r="C61" s="38">
        <f>'RGB1'!E273/12</f>
        <v>3409.1777752500002</v>
      </c>
      <c r="D61" s="38">
        <f>'RGB1'!E417/12</f>
        <v>3583.6827206666662</v>
      </c>
      <c r="E61" s="161">
        <f>Ific!E35/12</f>
        <v>3399.8486325833328</v>
      </c>
      <c r="F61" s="60"/>
      <c r="G61" s="37">
        <f t="shared" si="0"/>
        <v>22</v>
      </c>
      <c r="H61" s="35">
        <f t="shared" si="1"/>
        <v>-111.94971200000873</v>
      </c>
      <c r="I61" s="35">
        <f t="shared" si="2"/>
        <v>-2206.0090570000011</v>
      </c>
      <c r="J61" s="247">
        <f t="shared" si="3"/>
        <v>134.67419800000062</v>
      </c>
    </row>
    <row r="62" spans="1:10" x14ac:dyDescent="0.3">
      <c r="A62" s="60"/>
      <c r="B62" s="37">
        <v>23</v>
      </c>
      <c r="C62" s="38">
        <f>'RGB1'!E274/12</f>
        <v>3430.4590319999993</v>
      </c>
      <c r="D62" s="38">
        <f>'RGB1'!E418/12</f>
        <v>3628.3718299166662</v>
      </c>
      <c r="E62" s="161">
        <f>Ific!E36/12</f>
        <v>3410.2453229166663</v>
      </c>
      <c r="F62" s="60"/>
      <c r="G62" s="37">
        <f t="shared" si="0"/>
        <v>23</v>
      </c>
      <c r="H62" s="35">
        <f t="shared" si="1"/>
        <v>-242.56450899999618</v>
      </c>
      <c r="I62" s="35">
        <f t="shared" si="2"/>
        <v>-2617.5180839999994</v>
      </c>
      <c r="J62" s="247">
        <f t="shared" si="3"/>
        <v>124.76028400000177</v>
      </c>
    </row>
    <row r="63" spans="1:10" x14ac:dyDescent="0.3">
      <c r="A63" s="60"/>
      <c r="B63" s="37">
        <v>24</v>
      </c>
      <c r="C63" s="38">
        <f>'RGB1'!E275/12</f>
        <v>3451.7402887499993</v>
      </c>
      <c r="D63" s="38">
        <f>'RGB1'!E419/12</f>
        <v>3670.9343434166663</v>
      </c>
      <c r="E63" s="161">
        <f>Ific!E37/12</f>
        <v>3419.8821504999996</v>
      </c>
      <c r="F63" s="60"/>
      <c r="G63" s="37">
        <f t="shared" si="0"/>
        <v>24</v>
      </c>
      <c r="H63" s="35">
        <f t="shared" si="1"/>
        <v>-382.2976589999962</v>
      </c>
      <c r="I63" s="35">
        <f t="shared" si="2"/>
        <v>-3012.6263149999995</v>
      </c>
      <c r="J63" s="247">
        <f t="shared" si="3"/>
        <v>115.64193100000011</v>
      </c>
    </row>
    <row r="64" spans="1:10" x14ac:dyDescent="0.3">
      <c r="A64" s="60"/>
      <c r="B64" s="37">
        <v>25</v>
      </c>
      <c r="C64" s="38">
        <f>'RGB1'!E276/12</f>
        <v>3473.0215454999998</v>
      </c>
      <c r="D64" s="38">
        <f>'RGB1'!E420/12</f>
        <v>3713.4968569166663</v>
      </c>
      <c r="E64" s="161">
        <f>Ific!E38/12</f>
        <v>3428.8424112499997</v>
      </c>
      <c r="F64" s="60"/>
      <c r="G64" s="37">
        <f t="shared" si="0"/>
        <v>25</v>
      </c>
      <c r="H64" s="35">
        <f t="shared" si="1"/>
        <v>-530.14961100000073</v>
      </c>
      <c r="I64" s="35">
        <f t="shared" si="2"/>
        <v>-3415.8533479999987</v>
      </c>
      <c r="J64" s="247">
        <f t="shared" si="3"/>
        <v>107.52312900000106</v>
      </c>
    </row>
    <row r="65" spans="1:18" x14ac:dyDescent="0.3">
      <c r="A65" s="60"/>
      <c r="B65" s="37">
        <v>26</v>
      </c>
      <c r="C65" s="38">
        <f>'RGB1'!E277/12</f>
        <v>3473.0215454999998</v>
      </c>
      <c r="D65" s="38">
        <f>'RGB1'!E421/12</f>
        <v>3713.4968569166663</v>
      </c>
      <c r="E65" s="161">
        <f>Ific!E39/12</f>
        <v>3437.1482040833325</v>
      </c>
      <c r="F65" s="60"/>
      <c r="G65" s="37">
        <f t="shared" si="0"/>
        <v>26</v>
      </c>
      <c r="H65" s="35">
        <f t="shared" si="1"/>
        <v>-430.48009700000694</v>
      </c>
      <c r="I65" s="35">
        <f t="shared" si="2"/>
        <v>-3316.1838340000049</v>
      </c>
      <c r="J65" s="247">
        <f t="shared" si="3"/>
        <v>99.669513999993796</v>
      </c>
    </row>
    <row r="66" spans="1:18" x14ac:dyDescent="0.3">
      <c r="A66" s="60"/>
      <c r="B66" s="37">
        <v>27</v>
      </c>
      <c r="C66" s="38">
        <f>'RGB1'!E278/12</f>
        <v>3473.0215454999998</v>
      </c>
      <c r="D66" s="38">
        <f>'RGB1'!E422/12</f>
        <v>3713.4968569166663</v>
      </c>
      <c r="E66" s="161">
        <f>Ific!E40/12</f>
        <v>3444.8437268333328</v>
      </c>
      <c r="F66" s="60"/>
      <c r="G66" s="37">
        <f t="shared" si="0"/>
        <v>27</v>
      </c>
      <c r="H66" s="35">
        <f t="shared" si="1"/>
        <v>-338.1338240000041</v>
      </c>
      <c r="I66" s="35">
        <f t="shared" si="2"/>
        <v>-3223.8375610000021</v>
      </c>
      <c r="J66" s="247">
        <f t="shared" si="3"/>
        <v>92.346273000002839</v>
      </c>
    </row>
    <row r="67" spans="1:18" x14ac:dyDescent="0.3">
      <c r="A67" s="60"/>
      <c r="B67" s="37">
        <v>28</v>
      </c>
      <c r="C67" s="38">
        <f>'RGB1'!E279/12</f>
        <v>3473.0215454999998</v>
      </c>
      <c r="D67" s="38">
        <f>'RGB1'!E423/12</f>
        <v>3713.4968569166663</v>
      </c>
      <c r="E67" s="161">
        <f>Ific!E41/12</f>
        <v>3451.9663776666662</v>
      </c>
      <c r="F67" s="60"/>
      <c r="G67" s="37">
        <f t="shared" si="0"/>
        <v>28</v>
      </c>
      <c r="H67" s="35">
        <f t="shared" si="1"/>
        <v>-252.66201400000318</v>
      </c>
      <c r="I67" s="35">
        <f t="shared" si="2"/>
        <v>-3138.3657510000012</v>
      </c>
      <c r="J67" s="247">
        <f t="shared" si="3"/>
        <v>85.471810000000914</v>
      </c>
    </row>
    <row r="68" spans="1:18" x14ac:dyDescent="0.3">
      <c r="A68" s="60"/>
      <c r="B68" s="37">
        <v>29</v>
      </c>
      <c r="C68" s="38">
        <f>'RGB1'!E280/12</f>
        <v>3473.0215454999998</v>
      </c>
      <c r="D68" s="38">
        <f>'RGB1'!E424/12</f>
        <v>3713.4968569166663</v>
      </c>
      <c r="E68" s="161">
        <f>Ific!E42/12</f>
        <v>3458.594352749999</v>
      </c>
      <c r="F68" s="60"/>
      <c r="G68" s="37">
        <f t="shared" si="0"/>
        <v>29</v>
      </c>
      <c r="H68" s="35">
        <f t="shared" si="1"/>
        <v>-173.12631300000976</v>
      </c>
      <c r="I68" s="35">
        <f t="shared" si="2"/>
        <v>-3058.8300500000078</v>
      </c>
      <c r="J68" s="247">
        <f t="shared" si="3"/>
        <v>79.535700999993423</v>
      </c>
    </row>
    <row r="69" spans="1:18" x14ac:dyDescent="0.3">
      <c r="A69" s="60"/>
      <c r="B69" s="37">
        <v>30</v>
      </c>
      <c r="C69" s="38">
        <f>'RGB1'!E281/12</f>
        <v>3473.0215454999998</v>
      </c>
      <c r="D69" s="38">
        <f>'RGB1'!E425/12</f>
        <v>3713.4968569166663</v>
      </c>
      <c r="E69" s="161">
        <f>Ific!E43/12</f>
        <v>3464.7174525833329</v>
      </c>
      <c r="F69" s="60"/>
      <c r="G69" s="37">
        <f t="shared" si="0"/>
        <v>30</v>
      </c>
      <c r="H69" s="35">
        <f t="shared" si="1"/>
        <v>-99.649115000001984</v>
      </c>
      <c r="I69" s="35">
        <f t="shared" si="2"/>
        <v>-2985.352852</v>
      </c>
      <c r="J69" s="247">
        <f t="shared" si="3"/>
        <v>73.477198000007775</v>
      </c>
    </row>
    <row r="70" spans="1:18" x14ac:dyDescent="0.3">
      <c r="A70" s="60"/>
      <c r="B70" s="37">
        <v>31</v>
      </c>
      <c r="C70" s="38">
        <f>'RGB1'!E282/12</f>
        <v>3473.0215454999998</v>
      </c>
      <c r="D70" s="38">
        <f>'RGB1'!E426/12</f>
        <v>3713.4968569166663</v>
      </c>
      <c r="E70" s="161">
        <f>Ific!E44/12</f>
        <v>3470.403673833333</v>
      </c>
      <c r="F70" s="60"/>
      <c r="G70" s="37">
        <f t="shared" si="0"/>
        <v>31</v>
      </c>
      <c r="H70" s="35">
        <f t="shared" si="1"/>
        <v>-31.414460000001782</v>
      </c>
      <c r="I70" s="35">
        <f t="shared" si="2"/>
        <v>-2917.1181969999998</v>
      </c>
      <c r="J70" s="247">
        <f t="shared" si="3"/>
        <v>68.234655000000203</v>
      </c>
    </row>
    <row r="71" spans="1:18" x14ac:dyDescent="0.3">
      <c r="A71" s="60"/>
      <c r="B71" s="37">
        <v>32</v>
      </c>
      <c r="C71" s="38">
        <f>'RGB1'!E283/12</f>
        <v>3473.0215454999998</v>
      </c>
      <c r="D71" s="38">
        <f>'RGB1'!E427/12</f>
        <v>3713.4968569166663</v>
      </c>
      <c r="E71" s="161">
        <f>Ific!E45/12</f>
        <v>3475.6530164999999</v>
      </c>
      <c r="F71" s="60"/>
      <c r="G71" s="37">
        <f t="shared" si="0"/>
        <v>32</v>
      </c>
      <c r="H71" s="35">
        <f t="shared" si="1"/>
        <v>31.577652000001763</v>
      </c>
      <c r="I71" s="35">
        <f t="shared" si="2"/>
        <v>-2854.1260849999962</v>
      </c>
      <c r="J71" s="247">
        <f t="shared" si="3"/>
        <v>62.992112000003544</v>
      </c>
    </row>
    <row r="72" spans="1:18" x14ac:dyDescent="0.3">
      <c r="A72" s="60"/>
      <c r="B72" s="37">
        <v>33</v>
      </c>
      <c r="C72" s="38">
        <f>'RGB1'!E284/12</f>
        <v>3473.0215454999998</v>
      </c>
      <c r="D72" s="38">
        <f>'RGB1'!E428/12</f>
        <v>3713.4968569166663</v>
      </c>
      <c r="E72" s="161">
        <f>Ific!E46/12</f>
        <v>3480.5351771666665</v>
      </c>
      <c r="F72" s="60"/>
      <c r="G72" s="37">
        <f t="shared" si="0"/>
        <v>33</v>
      </c>
      <c r="H72" s="35">
        <f t="shared" si="1"/>
        <v>90.163580000000366</v>
      </c>
      <c r="I72" s="35">
        <f t="shared" si="2"/>
        <v>-2795.5401569999976</v>
      </c>
      <c r="J72" s="247">
        <f t="shared" si="3"/>
        <v>58.585927999998603</v>
      </c>
    </row>
    <row r="73" spans="1:18" x14ac:dyDescent="0.3">
      <c r="A73" s="60"/>
      <c r="B73" s="37">
        <v>34</v>
      </c>
      <c r="C73" s="38">
        <f>'RGB1'!E285/12</f>
        <v>3473.0215454999998</v>
      </c>
      <c r="D73" s="38">
        <f>'RGB1'!E429/12</f>
        <v>3713.4968569166663</v>
      </c>
      <c r="E73" s="161">
        <f>Ific!E47/12</f>
        <v>3485.0501558333326</v>
      </c>
      <c r="F73" s="60"/>
      <c r="G73" s="37">
        <f t="shared" si="0"/>
        <v>34</v>
      </c>
      <c r="H73" s="35">
        <f t="shared" si="1"/>
        <v>144.34332399999403</v>
      </c>
      <c r="I73" s="35">
        <f t="shared" si="2"/>
        <v>-2741.360413000004</v>
      </c>
      <c r="J73" s="247">
        <f t="shared" si="3"/>
        <v>54.179743999993661</v>
      </c>
      <c r="K73" s="126"/>
      <c r="L73" s="126"/>
    </row>
    <row r="74" spans="1:18" x14ac:dyDescent="0.3">
      <c r="A74" s="60"/>
      <c r="B74" s="37">
        <v>35</v>
      </c>
      <c r="C74" s="38">
        <f>'RGB1'!E286/12</f>
        <v>3473.0215454999998</v>
      </c>
      <c r="D74" s="38">
        <f>'RGB1'!E430/12</f>
        <v>3713.4968569166663</v>
      </c>
      <c r="E74" s="161">
        <f>Ific!E48/12</f>
        <v>3489.2302509166661</v>
      </c>
      <c r="F74" s="60"/>
      <c r="G74" s="37">
        <f t="shared" si="0"/>
        <v>35</v>
      </c>
      <c r="H74" s="35">
        <f t="shared" si="1"/>
        <v>194.50446499999634</v>
      </c>
      <c r="I74" s="35">
        <f t="shared" si="2"/>
        <v>-2691.1992720000017</v>
      </c>
      <c r="J74" s="247">
        <f t="shared" si="3"/>
        <v>50.161141000002317</v>
      </c>
      <c r="K74" s="126"/>
      <c r="L74" s="126"/>
    </row>
    <row r="75" spans="1:18" x14ac:dyDescent="0.3">
      <c r="I75" s="126"/>
      <c r="J75" s="126"/>
      <c r="K75" s="31"/>
      <c r="L75" s="31"/>
      <c r="M75" s="126"/>
    </row>
    <row r="76" spans="1:18" x14ac:dyDescent="0.3">
      <c r="I76" s="33"/>
      <c r="J76" s="126"/>
      <c r="K76" s="238"/>
      <c r="L76" s="238"/>
      <c r="M76" s="126"/>
      <c r="N76" s="126"/>
      <c r="O76" s="126"/>
    </row>
    <row r="77" spans="1:18" x14ac:dyDescent="0.3">
      <c r="I77" s="33"/>
      <c r="J77" s="31"/>
      <c r="K77" s="238"/>
      <c r="M77" s="31"/>
      <c r="N77" s="31"/>
      <c r="O77" s="31"/>
      <c r="R77" s="60"/>
    </row>
    <row r="78" spans="1:18" x14ac:dyDescent="0.3">
      <c r="J78" s="238"/>
      <c r="K78" s="238"/>
      <c r="M78" s="238"/>
      <c r="N78" s="238"/>
      <c r="O78" s="238"/>
      <c r="R78" s="60"/>
    </row>
    <row r="79" spans="1:18" x14ac:dyDescent="0.3">
      <c r="J79" s="238"/>
      <c r="K79" s="238"/>
      <c r="O79" s="238"/>
      <c r="R79" s="60"/>
    </row>
    <row r="80" spans="1:18" x14ac:dyDescent="0.3">
      <c r="E80" s="63"/>
      <c r="J80" s="238"/>
      <c r="K80" s="238"/>
      <c r="O80" s="238"/>
      <c r="R80" s="60"/>
    </row>
    <row r="81" spans="2:23" x14ac:dyDescent="0.3">
      <c r="E81" s="63"/>
      <c r="H81" s="63"/>
      <c r="J81" s="238"/>
      <c r="K81" s="238"/>
      <c r="M81" s="63"/>
      <c r="N81" s="63"/>
      <c r="O81" s="238"/>
      <c r="R81" s="60"/>
    </row>
    <row r="82" spans="2:23" x14ac:dyDescent="0.3">
      <c r="E82" s="63"/>
      <c r="H82" s="63"/>
      <c r="J82" s="238"/>
      <c r="K82" s="238"/>
      <c r="M82" s="63"/>
      <c r="N82" s="63"/>
      <c r="O82" s="238"/>
      <c r="R82" s="60"/>
    </row>
    <row r="83" spans="2:23" x14ac:dyDescent="0.3">
      <c r="E83" s="63"/>
      <c r="H83" s="63"/>
      <c r="J83" s="238"/>
      <c r="K83" s="238"/>
      <c r="M83" s="63"/>
      <c r="N83" s="63"/>
      <c r="O83" s="238"/>
      <c r="R83" s="60"/>
    </row>
    <row r="84" spans="2:23" x14ac:dyDescent="0.3">
      <c r="H84" s="63"/>
      <c r="J84" s="238"/>
      <c r="K84" s="238"/>
      <c r="L84" s="238"/>
      <c r="M84" s="63"/>
      <c r="N84" s="63"/>
      <c r="O84" s="238"/>
      <c r="R84" s="60"/>
    </row>
    <row r="85" spans="2:23" x14ac:dyDescent="0.3">
      <c r="H85" s="63"/>
      <c r="J85" s="238"/>
      <c r="K85" s="33"/>
      <c r="L85" s="239"/>
      <c r="M85" s="63"/>
      <c r="N85" s="63"/>
      <c r="O85" s="238"/>
      <c r="R85" s="60"/>
    </row>
    <row r="86" spans="2:23" x14ac:dyDescent="0.3">
      <c r="J86" s="238"/>
      <c r="K86" s="131"/>
      <c r="L86" s="240"/>
      <c r="M86" s="238"/>
      <c r="N86" s="238"/>
      <c r="O86" s="238"/>
      <c r="R86" s="60"/>
    </row>
    <row r="87" spans="2:23" x14ac:dyDescent="0.3">
      <c r="B87" s="33"/>
      <c r="C87" s="33"/>
      <c r="D87" s="239"/>
      <c r="E87" s="33"/>
      <c r="F87" s="33"/>
      <c r="G87" s="33"/>
      <c r="J87" s="33"/>
      <c r="K87" s="131"/>
      <c r="L87" s="241"/>
      <c r="M87" s="33"/>
      <c r="N87" s="33"/>
      <c r="O87" s="33"/>
      <c r="R87" s="33"/>
      <c r="S87" s="33"/>
      <c r="T87" s="239"/>
      <c r="U87" s="33"/>
      <c r="V87" s="33"/>
      <c r="W87" s="33"/>
    </row>
    <row r="88" spans="2:23" x14ac:dyDescent="0.3">
      <c r="B88" s="33"/>
      <c r="C88" s="131"/>
      <c r="D88" s="240"/>
      <c r="E88" s="131"/>
      <c r="F88" s="240"/>
      <c r="G88" s="240"/>
      <c r="J88" s="33"/>
      <c r="K88" s="25"/>
      <c r="L88" s="124"/>
      <c r="M88" s="131"/>
      <c r="N88" s="240"/>
      <c r="O88" s="240"/>
      <c r="R88" s="33"/>
      <c r="S88" s="131"/>
      <c r="T88" s="240"/>
      <c r="U88" s="131"/>
      <c r="V88" s="240"/>
      <c r="W88" s="240"/>
    </row>
    <row r="89" spans="2:23" x14ac:dyDescent="0.3">
      <c r="B89" s="33"/>
      <c r="C89" s="131"/>
      <c r="D89" s="241"/>
      <c r="E89" s="242"/>
      <c r="F89" s="242"/>
      <c r="G89" s="242"/>
      <c r="H89" s="33"/>
      <c r="I89" s="33"/>
      <c r="J89" s="33"/>
      <c r="K89" s="25"/>
      <c r="L89" s="124"/>
      <c r="M89" s="242"/>
      <c r="N89" s="242"/>
      <c r="O89" s="242"/>
      <c r="R89" s="33"/>
      <c r="S89" s="131"/>
      <c r="T89" s="241"/>
      <c r="U89" s="242"/>
      <c r="V89" s="242"/>
      <c r="W89" s="242"/>
    </row>
    <row r="90" spans="2:23" x14ac:dyDescent="0.3">
      <c r="B90" s="33"/>
      <c r="C90" s="25"/>
      <c r="D90" s="124"/>
      <c r="E90" s="124"/>
      <c r="F90" s="124"/>
      <c r="G90" s="124"/>
      <c r="H90" s="126"/>
      <c r="I90" s="126"/>
      <c r="J90" s="33"/>
      <c r="K90" s="25"/>
      <c r="L90" s="124"/>
      <c r="M90" s="124"/>
      <c r="N90" s="124"/>
      <c r="O90" s="124"/>
      <c r="R90" s="33"/>
      <c r="S90" s="25"/>
      <c r="T90" s="124"/>
      <c r="U90" s="124"/>
      <c r="V90" s="124"/>
      <c r="W90" s="124"/>
    </row>
    <row r="91" spans="2:23" x14ac:dyDescent="0.3">
      <c r="B91" s="33"/>
      <c r="C91" s="25"/>
      <c r="D91" s="124"/>
      <c r="E91" s="124"/>
      <c r="F91" s="124"/>
      <c r="G91" s="124"/>
      <c r="H91" s="126"/>
      <c r="I91" s="126"/>
      <c r="J91" s="33"/>
      <c r="K91" s="25"/>
      <c r="L91" s="124"/>
      <c r="M91" s="124"/>
      <c r="N91" s="124"/>
      <c r="O91" s="124"/>
      <c r="R91" s="33"/>
      <c r="S91" s="25"/>
      <c r="T91" s="124"/>
      <c r="U91" s="124"/>
      <c r="V91" s="124"/>
      <c r="W91" s="124"/>
    </row>
    <row r="92" spans="2:23" x14ac:dyDescent="0.3">
      <c r="B92" s="33"/>
      <c r="C92" s="25"/>
      <c r="D92" s="124"/>
      <c r="E92" s="124"/>
      <c r="F92" s="124"/>
      <c r="G92" s="124"/>
      <c r="H92" s="126"/>
      <c r="I92" s="126"/>
      <c r="J92" s="33"/>
      <c r="K92" s="25"/>
      <c r="L92" s="124"/>
      <c r="M92" s="124"/>
      <c r="N92" s="124"/>
      <c r="O92" s="124"/>
      <c r="R92" s="33"/>
      <c r="S92" s="25"/>
      <c r="T92" s="124"/>
      <c r="U92" s="124"/>
      <c r="V92" s="124"/>
      <c r="W92" s="124"/>
    </row>
    <row r="93" spans="2:23" x14ac:dyDescent="0.3">
      <c r="B93" s="33"/>
      <c r="C93" s="25"/>
      <c r="D93" s="124"/>
      <c r="E93" s="124"/>
      <c r="F93" s="124"/>
      <c r="G93" s="124"/>
      <c r="H93" s="126"/>
      <c r="I93" s="126"/>
      <c r="J93" s="33"/>
      <c r="K93" s="25"/>
      <c r="L93" s="124"/>
      <c r="M93" s="124"/>
      <c r="N93" s="124"/>
      <c r="O93" s="124"/>
      <c r="R93" s="33"/>
      <c r="S93" s="25"/>
      <c r="T93" s="124"/>
      <c r="U93" s="124"/>
      <c r="V93" s="124"/>
      <c r="W93" s="124"/>
    </row>
    <row r="94" spans="2:23" x14ac:dyDescent="0.3">
      <c r="B94" s="33"/>
      <c r="C94" s="25"/>
      <c r="D94" s="124"/>
      <c r="E94" s="124"/>
      <c r="F94" s="124"/>
      <c r="G94" s="124"/>
      <c r="H94" s="126"/>
      <c r="I94" s="126"/>
      <c r="J94" s="33"/>
      <c r="K94" s="25"/>
      <c r="L94" s="124"/>
      <c r="M94" s="124"/>
      <c r="N94" s="124"/>
      <c r="O94" s="124"/>
      <c r="R94" s="33"/>
      <c r="S94" s="25"/>
      <c r="T94" s="124"/>
      <c r="U94" s="124"/>
      <c r="V94" s="124"/>
      <c r="W94" s="124"/>
    </row>
    <row r="95" spans="2:23" x14ac:dyDescent="0.3">
      <c r="B95" s="33"/>
      <c r="C95" s="25"/>
      <c r="D95" s="124"/>
      <c r="E95" s="124"/>
      <c r="F95" s="124"/>
      <c r="G95" s="124"/>
      <c r="H95" s="126"/>
      <c r="I95" s="126"/>
      <c r="J95" s="33"/>
      <c r="K95" s="25"/>
      <c r="L95" s="124"/>
      <c r="M95" s="124"/>
      <c r="N95" s="124"/>
      <c r="O95" s="124"/>
      <c r="R95" s="33"/>
      <c r="S95" s="25"/>
      <c r="T95" s="124"/>
      <c r="U95" s="124"/>
      <c r="V95" s="124"/>
      <c r="W95" s="124"/>
    </row>
    <row r="96" spans="2:23" x14ac:dyDescent="0.3">
      <c r="B96" s="33"/>
      <c r="C96" s="25"/>
      <c r="D96" s="124"/>
      <c r="E96" s="124"/>
      <c r="F96" s="124"/>
      <c r="G96" s="124"/>
      <c r="H96" s="126"/>
      <c r="I96" s="126"/>
      <c r="J96" s="33"/>
      <c r="K96" s="25"/>
      <c r="L96" s="124"/>
      <c r="M96" s="124"/>
      <c r="N96" s="124"/>
      <c r="O96" s="124"/>
      <c r="R96" s="33"/>
      <c r="S96" s="25"/>
      <c r="T96" s="124"/>
      <c r="U96" s="124"/>
      <c r="V96" s="124"/>
      <c r="W96" s="124"/>
    </row>
    <row r="97" spans="2:23" x14ac:dyDescent="0.3">
      <c r="B97" s="33"/>
      <c r="C97" s="25"/>
      <c r="D97" s="124"/>
      <c r="E97" s="124"/>
      <c r="F97" s="124"/>
      <c r="G97" s="124"/>
      <c r="H97" s="126"/>
      <c r="I97" s="126"/>
      <c r="J97" s="33"/>
      <c r="K97" s="25"/>
      <c r="L97" s="124"/>
      <c r="M97" s="124"/>
      <c r="N97" s="124"/>
      <c r="O97" s="124"/>
      <c r="R97" s="33"/>
      <c r="S97" s="25"/>
      <c r="T97" s="124"/>
      <c r="U97" s="124"/>
      <c r="V97" s="124"/>
      <c r="W97" s="124"/>
    </row>
    <row r="98" spans="2:23" x14ac:dyDescent="0.3">
      <c r="B98" s="33"/>
      <c r="C98" s="25"/>
      <c r="D98" s="124"/>
      <c r="E98" s="124"/>
      <c r="F98" s="124"/>
      <c r="G98" s="124"/>
      <c r="H98" s="126"/>
      <c r="I98" s="126"/>
      <c r="J98" s="33"/>
      <c r="K98" s="25"/>
      <c r="L98" s="124"/>
      <c r="M98" s="124"/>
      <c r="N98" s="124"/>
      <c r="O98" s="124"/>
      <c r="R98" s="33"/>
      <c r="S98" s="25"/>
      <c r="T98" s="124"/>
      <c r="U98" s="124"/>
      <c r="V98" s="124"/>
      <c r="W98" s="124"/>
    </row>
    <row r="99" spans="2:23" x14ac:dyDescent="0.3">
      <c r="B99" s="33"/>
      <c r="C99" s="25"/>
      <c r="D99" s="124"/>
      <c r="E99" s="124"/>
      <c r="F99" s="124"/>
      <c r="G99" s="124"/>
      <c r="H99" s="126"/>
      <c r="I99" s="126"/>
      <c r="J99" s="33"/>
      <c r="K99" s="25"/>
      <c r="L99" s="124"/>
      <c r="M99" s="124"/>
      <c r="N99" s="124"/>
      <c r="O99" s="124"/>
      <c r="R99" s="33"/>
      <c r="S99" s="25"/>
      <c r="T99" s="124"/>
      <c r="U99" s="124"/>
      <c r="V99" s="124"/>
      <c r="W99" s="124"/>
    </row>
    <row r="100" spans="2:23" x14ac:dyDescent="0.3">
      <c r="B100" s="33"/>
      <c r="C100" s="25"/>
      <c r="D100" s="124"/>
      <c r="E100" s="124"/>
      <c r="F100" s="124"/>
      <c r="G100" s="124"/>
      <c r="H100" s="126"/>
      <c r="I100" s="126"/>
      <c r="J100" s="33"/>
      <c r="K100" s="25"/>
      <c r="L100" s="124"/>
      <c r="M100" s="124"/>
      <c r="N100" s="124"/>
      <c r="O100" s="124"/>
      <c r="R100" s="33"/>
      <c r="S100" s="25"/>
      <c r="T100" s="124"/>
      <c r="U100" s="124"/>
      <c r="V100" s="124"/>
      <c r="W100" s="124"/>
    </row>
    <row r="101" spans="2:23" x14ac:dyDescent="0.3">
      <c r="B101" s="33"/>
      <c r="C101" s="25"/>
      <c r="D101" s="124"/>
      <c r="E101" s="124"/>
      <c r="F101" s="124"/>
      <c r="G101" s="124"/>
      <c r="H101" s="126"/>
      <c r="I101" s="126"/>
      <c r="J101" s="33"/>
      <c r="K101" s="25"/>
      <c r="L101" s="124"/>
      <c r="M101" s="124"/>
      <c r="N101" s="124"/>
      <c r="O101" s="124"/>
      <c r="R101" s="33"/>
      <c r="S101" s="25"/>
      <c r="T101" s="124"/>
      <c r="U101" s="124"/>
      <c r="V101" s="124"/>
      <c r="W101" s="124"/>
    </row>
    <row r="102" spans="2:23" x14ac:dyDescent="0.3">
      <c r="B102" s="33"/>
      <c r="C102" s="25"/>
      <c r="D102" s="124"/>
      <c r="E102" s="124"/>
      <c r="F102" s="124"/>
      <c r="G102" s="124"/>
      <c r="H102" s="126"/>
      <c r="I102" s="126"/>
      <c r="J102" s="33"/>
      <c r="K102" s="25"/>
      <c r="L102" s="124"/>
      <c r="M102" s="124"/>
      <c r="N102" s="124"/>
      <c r="O102" s="124"/>
      <c r="R102" s="33"/>
      <c r="S102" s="25"/>
      <c r="T102" s="124"/>
      <c r="U102" s="124"/>
      <c r="V102" s="124"/>
      <c r="W102" s="124"/>
    </row>
    <row r="103" spans="2:23" x14ac:dyDescent="0.3">
      <c r="B103" s="33"/>
      <c r="C103" s="25"/>
      <c r="D103" s="124"/>
      <c r="E103" s="124"/>
      <c r="F103" s="124"/>
      <c r="G103" s="124"/>
      <c r="H103" s="126"/>
      <c r="I103" s="126"/>
      <c r="J103" s="33"/>
      <c r="K103" s="25"/>
      <c r="L103" s="124"/>
      <c r="M103" s="124"/>
      <c r="N103" s="124"/>
      <c r="O103" s="124"/>
      <c r="R103" s="33"/>
      <c r="S103" s="25"/>
      <c r="T103" s="124"/>
      <c r="U103" s="124"/>
      <c r="V103" s="124"/>
      <c r="W103" s="124"/>
    </row>
    <row r="104" spans="2:23" x14ac:dyDescent="0.3">
      <c r="B104" s="33"/>
      <c r="C104" s="25"/>
      <c r="D104" s="124"/>
      <c r="E104" s="124"/>
      <c r="F104" s="124"/>
      <c r="G104" s="124"/>
      <c r="H104" s="126"/>
      <c r="I104" s="126"/>
      <c r="J104" s="33"/>
      <c r="K104" s="25"/>
      <c r="L104" s="124"/>
      <c r="M104" s="124"/>
      <c r="N104" s="124"/>
      <c r="O104" s="124"/>
      <c r="R104" s="33"/>
      <c r="S104" s="25"/>
      <c r="T104" s="124"/>
      <c r="U104" s="124"/>
      <c r="V104" s="124"/>
      <c r="W104" s="124"/>
    </row>
    <row r="105" spans="2:23" x14ac:dyDescent="0.3">
      <c r="B105" s="33"/>
      <c r="C105" s="25"/>
      <c r="D105" s="124"/>
      <c r="E105" s="124"/>
      <c r="F105" s="124"/>
      <c r="G105" s="124"/>
      <c r="H105" s="126"/>
      <c r="I105" s="126"/>
      <c r="J105" s="33"/>
      <c r="K105" s="25"/>
      <c r="L105" s="124"/>
      <c r="M105" s="124"/>
      <c r="N105" s="124"/>
      <c r="O105" s="124"/>
      <c r="R105" s="33"/>
      <c r="S105" s="25"/>
      <c r="T105" s="124"/>
      <c r="U105" s="124"/>
      <c r="V105" s="124"/>
      <c r="W105" s="124"/>
    </row>
    <row r="106" spans="2:23" x14ac:dyDescent="0.3">
      <c r="B106" s="33"/>
      <c r="C106" s="25"/>
      <c r="D106" s="124"/>
      <c r="E106" s="124"/>
      <c r="F106" s="124"/>
      <c r="G106" s="124"/>
      <c r="H106" s="126"/>
      <c r="I106" s="126"/>
      <c r="J106" s="33"/>
      <c r="K106" s="25"/>
      <c r="L106" s="124"/>
      <c r="M106" s="124"/>
      <c r="N106" s="124"/>
      <c r="O106" s="124"/>
      <c r="R106" s="33"/>
      <c r="S106" s="25"/>
      <c r="T106" s="124"/>
      <c r="U106" s="124"/>
      <c r="V106" s="124"/>
      <c r="W106" s="124"/>
    </row>
    <row r="107" spans="2:23" x14ac:dyDescent="0.3">
      <c r="B107" s="33"/>
      <c r="C107" s="25"/>
      <c r="D107" s="124"/>
      <c r="E107" s="124"/>
      <c r="F107" s="124"/>
      <c r="G107" s="124"/>
      <c r="H107" s="126"/>
      <c r="I107" s="126"/>
      <c r="J107" s="33"/>
      <c r="K107" s="25"/>
      <c r="L107" s="124"/>
      <c r="M107" s="124"/>
      <c r="N107" s="124"/>
      <c r="O107" s="124"/>
      <c r="R107" s="33"/>
      <c r="S107" s="25"/>
      <c r="T107" s="124"/>
      <c r="U107" s="124"/>
      <c r="V107" s="124"/>
      <c r="W107" s="124"/>
    </row>
    <row r="108" spans="2:23" x14ac:dyDescent="0.3">
      <c r="B108" s="33"/>
      <c r="C108" s="25"/>
      <c r="D108" s="124"/>
      <c r="E108" s="124"/>
      <c r="F108" s="124"/>
      <c r="G108" s="124"/>
      <c r="H108" s="126"/>
      <c r="I108" s="126"/>
      <c r="J108" s="33"/>
      <c r="K108" s="25"/>
      <c r="L108" s="124"/>
      <c r="M108" s="124"/>
      <c r="N108" s="124"/>
      <c r="O108" s="124"/>
      <c r="R108" s="33"/>
      <c r="S108" s="25"/>
      <c r="T108" s="124"/>
      <c r="U108" s="124"/>
      <c r="V108" s="124"/>
      <c r="W108" s="124"/>
    </row>
    <row r="109" spans="2:23" x14ac:dyDescent="0.3">
      <c r="B109" s="33"/>
      <c r="C109" s="25"/>
      <c r="D109" s="124"/>
      <c r="E109" s="124"/>
      <c r="F109" s="124"/>
      <c r="G109" s="124"/>
      <c r="H109" s="126"/>
      <c r="I109" s="126"/>
      <c r="J109" s="33"/>
      <c r="K109" s="25"/>
      <c r="L109" s="124"/>
      <c r="M109" s="124"/>
      <c r="N109" s="124"/>
      <c r="O109" s="124"/>
      <c r="R109" s="33"/>
      <c r="S109" s="25"/>
      <c r="T109" s="124"/>
      <c r="U109" s="124"/>
      <c r="V109" s="124"/>
      <c r="W109" s="124"/>
    </row>
    <row r="110" spans="2:23" x14ac:dyDescent="0.3">
      <c r="B110" s="33"/>
      <c r="C110" s="25"/>
      <c r="D110" s="124"/>
      <c r="E110" s="124"/>
      <c r="F110" s="124"/>
      <c r="G110" s="124"/>
      <c r="H110" s="126"/>
      <c r="I110" s="126"/>
      <c r="J110" s="33"/>
      <c r="K110" s="25"/>
      <c r="L110" s="124"/>
      <c r="M110" s="124"/>
      <c r="N110" s="124"/>
      <c r="O110" s="124"/>
      <c r="R110" s="33"/>
      <c r="S110" s="25"/>
      <c r="T110" s="124"/>
      <c r="U110" s="124"/>
      <c r="V110" s="124"/>
      <c r="W110" s="124"/>
    </row>
    <row r="111" spans="2:23" x14ac:dyDescent="0.3">
      <c r="B111" s="33"/>
      <c r="C111" s="25"/>
      <c r="D111" s="124"/>
      <c r="E111" s="124"/>
      <c r="F111" s="124"/>
      <c r="G111" s="124"/>
      <c r="H111" s="126"/>
      <c r="I111" s="126"/>
      <c r="J111" s="33"/>
      <c r="K111" s="25"/>
      <c r="L111" s="124"/>
      <c r="M111" s="124"/>
      <c r="N111" s="124"/>
      <c r="O111" s="124"/>
      <c r="R111" s="33"/>
      <c r="S111" s="25"/>
      <c r="T111" s="124"/>
      <c r="U111" s="124"/>
      <c r="V111" s="124"/>
      <c r="W111" s="124"/>
    </row>
    <row r="112" spans="2:23" x14ac:dyDescent="0.3">
      <c r="B112" s="33"/>
      <c r="C112" s="25"/>
      <c r="D112" s="124"/>
      <c r="E112" s="124"/>
      <c r="F112" s="124"/>
      <c r="G112" s="124"/>
      <c r="H112" s="126"/>
      <c r="I112" s="126"/>
      <c r="J112" s="33"/>
      <c r="K112" s="25"/>
      <c r="L112" s="124"/>
      <c r="M112" s="124"/>
      <c r="N112" s="124"/>
      <c r="O112" s="124"/>
      <c r="R112" s="33"/>
      <c r="S112" s="25"/>
      <c r="T112" s="124"/>
      <c r="U112" s="124"/>
      <c r="V112" s="124"/>
      <c r="W112" s="124"/>
    </row>
    <row r="113" spans="2:23" x14ac:dyDescent="0.3">
      <c r="B113" s="33"/>
      <c r="C113" s="25"/>
      <c r="D113" s="124"/>
      <c r="E113" s="124"/>
      <c r="F113" s="124"/>
      <c r="G113" s="124"/>
      <c r="H113" s="126"/>
      <c r="I113" s="126"/>
      <c r="J113" s="33"/>
      <c r="K113" s="25"/>
      <c r="L113" s="124"/>
      <c r="M113" s="124"/>
      <c r="N113" s="124"/>
      <c r="O113" s="124"/>
      <c r="R113" s="33"/>
      <c r="S113" s="25"/>
      <c r="T113" s="124"/>
      <c r="U113" s="124"/>
      <c r="V113" s="124"/>
      <c r="W113" s="124"/>
    </row>
    <row r="114" spans="2:23" x14ac:dyDescent="0.3">
      <c r="B114" s="33"/>
      <c r="C114" s="25"/>
      <c r="D114" s="124"/>
      <c r="E114" s="124"/>
      <c r="F114" s="124"/>
      <c r="G114" s="124"/>
      <c r="H114" s="126"/>
      <c r="I114" s="126"/>
      <c r="J114" s="33"/>
      <c r="K114" s="25"/>
      <c r="L114" s="124"/>
      <c r="M114" s="124"/>
      <c r="N114" s="124"/>
      <c r="O114" s="124"/>
      <c r="R114" s="33"/>
      <c r="S114" s="25"/>
      <c r="T114" s="124"/>
      <c r="U114" s="124"/>
      <c r="V114" s="124"/>
      <c r="W114" s="124"/>
    </row>
    <row r="115" spans="2:23" x14ac:dyDescent="0.3">
      <c r="B115" s="33"/>
      <c r="C115" s="25"/>
      <c r="D115" s="124"/>
      <c r="E115" s="124"/>
      <c r="F115" s="124"/>
      <c r="G115" s="124"/>
      <c r="H115" s="126"/>
      <c r="I115" s="126"/>
      <c r="J115" s="33"/>
      <c r="K115" s="25"/>
      <c r="L115" s="124"/>
      <c r="M115" s="124"/>
      <c r="N115" s="124"/>
      <c r="O115" s="124"/>
      <c r="R115" s="33"/>
      <c r="S115" s="25"/>
      <c r="T115" s="124"/>
      <c r="U115" s="124"/>
      <c r="V115" s="124"/>
      <c r="W115" s="124"/>
    </row>
    <row r="116" spans="2:23" x14ac:dyDescent="0.3">
      <c r="B116" s="33"/>
      <c r="C116" s="25"/>
      <c r="D116" s="124"/>
      <c r="E116" s="124"/>
      <c r="F116" s="124"/>
      <c r="G116" s="124"/>
      <c r="H116" s="126"/>
      <c r="I116" s="126"/>
      <c r="J116" s="33"/>
      <c r="K116" s="25"/>
      <c r="L116" s="124"/>
      <c r="M116" s="124"/>
      <c r="N116" s="124"/>
      <c r="O116" s="124"/>
      <c r="R116" s="33"/>
      <c r="S116" s="25"/>
      <c r="T116" s="124"/>
      <c r="U116" s="124"/>
      <c r="V116" s="124"/>
      <c r="W116" s="124"/>
    </row>
    <row r="117" spans="2:23" x14ac:dyDescent="0.3">
      <c r="B117" s="33"/>
      <c r="C117" s="25"/>
      <c r="D117" s="124"/>
      <c r="E117" s="124"/>
      <c r="F117" s="124"/>
      <c r="G117" s="124"/>
      <c r="H117" s="126"/>
      <c r="I117" s="126"/>
      <c r="J117" s="33"/>
      <c r="K117" s="25"/>
      <c r="L117" s="124"/>
      <c r="M117" s="124"/>
      <c r="N117" s="124"/>
      <c r="O117" s="124"/>
      <c r="R117" s="33"/>
      <c r="S117" s="25"/>
      <c r="T117" s="124"/>
      <c r="U117" s="124"/>
      <c r="V117" s="124"/>
      <c r="W117" s="124"/>
    </row>
    <row r="118" spans="2:23" x14ac:dyDescent="0.3">
      <c r="B118" s="33"/>
      <c r="C118" s="25"/>
      <c r="D118" s="124"/>
      <c r="E118" s="124"/>
      <c r="F118" s="124"/>
      <c r="G118" s="124"/>
      <c r="H118" s="126"/>
      <c r="I118" s="126"/>
      <c r="J118" s="33"/>
      <c r="K118" s="25"/>
      <c r="L118" s="124"/>
      <c r="M118" s="124"/>
      <c r="N118" s="124"/>
      <c r="O118" s="124"/>
      <c r="R118" s="33"/>
      <c r="S118" s="25"/>
      <c r="T118" s="124"/>
      <c r="U118" s="124"/>
      <c r="V118" s="124"/>
      <c r="W118" s="124"/>
    </row>
    <row r="119" spans="2:23" x14ac:dyDescent="0.3">
      <c r="B119" s="33"/>
      <c r="C119" s="25"/>
      <c r="D119" s="124"/>
      <c r="E119" s="124"/>
      <c r="F119" s="124"/>
      <c r="G119" s="124"/>
      <c r="H119" s="126"/>
      <c r="I119" s="126"/>
      <c r="J119" s="33"/>
      <c r="K119" s="25"/>
      <c r="L119" s="124"/>
      <c r="M119" s="124"/>
      <c r="N119" s="124"/>
      <c r="O119" s="124"/>
      <c r="R119" s="33"/>
      <c r="S119" s="25"/>
      <c r="T119" s="124"/>
      <c r="U119" s="124"/>
      <c r="V119" s="124"/>
      <c r="W119" s="124"/>
    </row>
    <row r="120" spans="2:23" x14ac:dyDescent="0.3">
      <c r="B120" s="33"/>
      <c r="C120" s="25"/>
      <c r="D120" s="124"/>
      <c r="E120" s="124"/>
      <c r="F120" s="124"/>
      <c r="G120" s="124"/>
      <c r="H120" s="126"/>
      <c r="I120" s="126"/>
      <c r="J120" s="33"/>
      <c r="K120" s="25"/>
      <c r="L120" s="124"/>
      <c r="M120" s="124"/>
      <c r="N120" s="124"/>
      <c r="O120" s="124"/>
      <c r="R120" s="33"/>
      <c r="S120" s="25"/>
      <c r="T120" s="124"/>
      <c r="U120" s="124"/>
      <c r="V120" s="124"/>
      <c r="W120" s="124"/>
    </row>
    <row r="121" spans="2:23" x14ac:dyDescent="0.3">
      <c r="B121" s="33"/>
      <c r="C121" s="25"/>
      <c r="D121" s="124"/>
      <c r="E121" s="124"/>
      <c r="F121" s="124"/>
      <c r="G121" s="124"/>
      <c r="H121" s="126"/>
      <c r="I121" s="126"/>
      <c r="J121" s="33"/>
      <c r="K121" s="25"/>
      <c r="L121" s="124"/>
      <c r="M121" s="124"/>
      <c r="N121" s="124"/>
      <c r="O121" s="124"/>
      <c r="R121" s="33"/>
      <c r="S121" s="25"/>
      <c r="T121" s="124"/>
      <c r="U121" s="124"/>
      <c r="V121" s="124"/>
      <c r="W121" s="124"/>
    </row>
    <row r="122" spans="2:23" x14ac:dyDescent="0.3">
      <c r="B122" s="33"/>
      <c r="C122" s="25"/>
      <c r="D122" s="124"/>
      <c r="E122" s="124"/>
      <c r="F122" s="124"/>
      <c r="G122" s="124"/>
      <c r="H122" s="126"/>
      <c r="I122" s="126"/>
      <c r="J122" s="33"/>
      <c r="K122" s="25"/>
      <c r="L122" s="124"/>
      <c r="M122" s="124"/>
      <c r="N122" s="124"/>
      <c r="O122" s="124"/>
      <c r="R122" s="33"/>
      <c r="S122" s="25"/>
      <c r="T122" s="124"/>
      <c r="U122" s="124"/>
      <c r="V122" s="124"/>
      <c r="W122" s="124"/>
    </row>
    <row r="123" spans="2:23" x14ac:dyDescent="0.3">
      <c r="B123" s="33"/>
      <c r="C123" s="25"/>
      <c r="D123" s="124"/>
      <c r="E123" s="124"/>
      <c r="F123" s="124"/>
      <c r="G123" s="124"/>
      <c r="H123" s="126"/>
      <c r="I123" s="126"/>
      <c r="J123" s="33"/>
      <c r="K123" s="25"/>
      <c r="L123" s="124"/>
      <c r="M123" s="124"/>
      <c r="N123" s="124"/>
      <c r="O123" s="124"/>
      <c r="R123" s="33"/>
      <c r="S123" s="25"/>
      <c r="T123" s="124"/>
      <c r="U123" s="124"/>
      <c r="V123" s="124"/>
      <c r="W123" s="124"/>
    </row>
    <row r="124" spans="2:23" x14ac:dyDescent="0.3">
      <c r="B124" s="33"/>
      <c r="C124" s="25"/>
      <c r="D124" s="124"/>
      <c r="E124" s="124"/>
      <c r="F124" s="124"/>
      <c r="G124" s="124"/>
      <c r="H124" s="126"/>
      <c r="I124" s="126"/>
      <c r="J124" s="33"/>
      <c r="M124" s="124"/>
      <c r="N124" s="124"/>
      <c r="O124" s="124"/>
      <c r="R124" s="33"/>
      <c r="S124" s="25"/>
      <c r="T124" s="124"/>
      <c r="U124" s="124"/>
      <c r="V124" s="124"/>
      <c r="W124" s="124"/>
    </row>
    <row r="125" spans="2:23" x14ac:dyDescent="0.3">
      <c r="B125" s="33"/>
      <c r="C125" s="25"/>
      <c r="D125" s="124"/>
      <c r="E125" s="124"/>
      <c r="F125" s="124"/>
      <c r="G125" s="124"/>
      <c r="H125" s="126"/>
      <c r="I125" s="126"/>
      <c r="J125" s="33"/>
      <c r="M125" s="124"/>
      <c r="N125" s="124"/>
      <c r="O125" s="124"/>
      <c r="R125" s="33"/>
      <c r="S125" s="25"/>
      <c r="T125" s="124"/>
      <c r="U125" s="124"/>
      <c r="V125" s="124"/>
      <c r="W125" s="124"/>
    </row>
    <row r="126" spans="2:23" x14ac:dyDescent="0.3">
      <c r="E126" s="243"/>
      <c r="F126" s="243"/>
      <c r="G126" s="243"/>
      <c r="H126" s="126"/>
      <c r="I126" s="126"/>
      <c r="N126" s="243"/>
      <c r="O126" s="243"/>
      <c r="V126" s="243"/>
      <c r="W126" s="243"/>
    </row>
    <row r="127" spans="2:23" x14ac:dyDescent="0.3">
      <c r="E127" s="243"/>
      <c r="F127" s="243"/>
      <c r="G127" s="243"/>
      <c r="H127" s="244"/>
      <c r="I127" s="244"/>
      <c r="N127" s="243"/>
      <c r="O127" s="243"/>
      <c r="V127" s="243"/>
      <c r="W127" s="243"/>
    </row>
    <row r="128" spans="2:23" x14ac:dyDescent="0.3">
      <c r="E128" s="243"/>
      <c r="F128" s="243"/>
      <c r="G128" s="243"/>
      <c r="H128" s="244"/>
      <c r="I128" s="244"/>
      <c r="N128" s="243"/>
      <c r="O128" s="243"/>
      <c r="V128" s="243"/>
      <c r="W128" s="243"/>
    </row>
    <row r="129" spans="2:22" x14ac:dyDescent="0.3">
      <c r="E129" s="243"/>
      <c r="F129" s="243"/>
      <c r="G129" s="243"/>
      <c r="H129" s="244"/>
      <c r="M129" s="243"/>
      <c r="N129" s="243"/>
      <c r="U129" s="243"/>
      <c r="V129" s="243"/>
    </row>
    <row r="130" spans="2:22" x14ac:dyDescent="0.3">
      <c r="G130" s="245"/>
    </row>
    <row r="131" spans="2:22" x14ac:dyDescent="0.3">
      <c r="G131" s="243"/>
    </row>
    <row r="132" spans="2:22" x14ac:dyDescent="0.3">
      <c r="B132" s="33"/>
      <c r="C132" s="33"/>
      <c r="D132" s="239"/>
      <c r="E132" s="33"/>
      <c r="F132" s="33"/>
      <c r="G132" s="33"/>
    </row>
    <row r="133" spans="2:22" x14ac:dyDescent="0.3">
      <c r="B133" s="33"/>
      <c r="C133" s="131"/>
      <c r="D133" s="240"/>
      <c r="E133" s="131"/>
      <c r="F133" s="240"/>
      <c r="G133" s="240"/>
      <c r="K133" s="93"/>
    </row>
    <row r="134" spans="2:22" x14ac:dyDescent="0.3">
      <c r="B134" s="33"/>
      <c r="C134" s="131"/>
      <c r="D134" s="241"/>
      <c r="E134" s="242"/>
      <c r="F134" s="242"/>
      <c r="G134" s="242"/>
      <c r="K134" s="93"/>
    </row>
    <row r="135" spans="2:22" x14ac:dyDescent="0.3">
      <c r="B135" s="33"/>
      <c r="C135" s="25"/>
      <c r="D135" s="124"/>
      <c r="E135" s="124"/>
      <c r="F135" s="126"/>
      <c r="G135" s="126"/>
      <c r="K135" s="93"/>
    </row>
    <row r="136" spans="2:22" x14ac:dyDescent="0.3">
      <c r="B136" s="33"/>
      <c r="C136" s="25"/>
      <c r="D136" s="124"/>
      <c r="E136" s="124"/>
      <c r="F136" s="126"/>
      <c r="G136" s="126"/>
      <c r="K136" s="93"/>
    </row>
    <row r="137" spans="2:22" x14ac:dyDescent="0.3">
      <c r="B137" s="33"/>
      <c r="C137" s="25"/>
      <c r="D137" s="124"/>
      <c r="E137" s="124"/>
      <c r="F137" s="126"/>
      <c r="G137" s="126"/>
      <c r="K137" s="93"/>
    </row>
    <row r="138" spans="2:22" x14ac:dyDescent="0.3">
      <c r="B138" s="33"/>
      <c r="C138" s="25"/>
      <c r="D138" s="124"/>
      <c r="E138" s="124"/>
      <c r="F138" s="126"/>
      <c r="G138" s="126"/>
      <c r="K138" s="93"/>
    </row>
    <row r="139" spans="2:22" x14ac:dyDescent="0.3">
      <c r="B139" s="33"/>
      <c r="C139" s="25"/>
      <c r="D139" s="124"/>
      <c r="E139" s="124"/>
      <c r="F139" s="126"/>
      <c r="G139" s="126"/>
      <c r="K139" s="93"/>
    </row>
    <row r="140" spans="2:22" x14ac:dyDescent="0.3">
      <c r="B140" s="33"/>
      <c r="C140" s="25"/>
      <c r="D140" s="124"/>
      <c r="E140" s="124"/>
      <c r="F140" s="126"/>
      <c r="G140" s="126"/>
      <c r="K140" s="93"/>
    </row>
    <row r="141" spans="2:22" x14ac:dyDescent="0.3">
      <c r="B141" s="33"/>
      <c r="C141" s="25"/>
      <c r="D141" s="124"/>
      <c r="E141" s="124"/>
      <c r="F141" s="126"/>
      <c r="G141" s="126"/>
      <c r="K141" s="93"/>
    </row>
    <row r="142" spans="2:22" x14ac:dyDescent="0.3">
      <c r="B142" s="33"/>
      <c r="C142" s="25"/>
      <c r="D142" s="124"/>
      <c r="E142" s="124"/>
      <c r="F142" s="126"/>
      <c r="G142" s="126"/>
      <c r="K142" s="93"/>
    </row>
    <row r="143" spans="2:22" x14ac:dyDescent="0.3">
      <c r="B143" s="33"/>
      <c r="C143" s="25"/>
      <c r="D143" s="124"/>
      <c r="E143" s="124"/>
      <c r="F143" s="126"/>
      <c r="G143" s="126"/>
      <c r="K143" s="93"/>
    </row>
    <row r="144" spans="2:22" x14ac:dyDescent="0.3">
      <c r="B144" s="33"/>
      <c r="C144" s="25"/>
      <c r="D144" s="124"/>
      <c r="E144" s="124"/>
      <c r="F144" s="126"/>
      <c r="G144" s="126"/>
      <c r="K144" s="93"/>
    </row>
    <row r="145" spans="2:11" x14ac:dyDescent="0.3">
      <c r="B145" s="33"/>
      <c r="C145" s="25"/>
      <c r="D145" s="124"/>
      <c r="E145" s="124"/>
      <c r="F145" s="126"/>
      <c r="G145" s="126"/>
      <c r="K145" s="93"/>
    </row>
    <row r="146" spans="2:11" x14ac:dyDescent="0.3">
      <c r="B146" s="33"/>
      <c r="C146" s="25"/>
      <c r="D146" s="124"/>
      <c r="E146" s="124"/>
      <c r="F146" s="126"/>
      <c r="G146" s="126"/>
      <c r="K146" s="93"/>
    </row>
    <row r="147" spans="2:11" x14ac:dyDescent="0.3">
      <c r="B147" s="33"/>
      <c r="C147" s="25"/>
      <c r="D147" s="124"/>
      <c r="E147" s="124"/>
      <c r="F147" s="126"/>
      <c r="G147" s="126"/>
      <c r="I147" s="60"/>
      <c r="J147" s="60"/>
      <c r="K147" s="93"/>
    </row>
    <row r="148" spans="2:11" x14ac:dyDescent="0.3">
      <c r="B148" s="33"/>
      <c r="C148" s="25"/>
      <c r="D148" s="124"/>
      <c r="E148" s="124"/>
      <c r="F148" s="126"/>
      <c r="G148" s="126"/>
      <c r="K148" s="93"/>
    </row>
    <row r="149" spans="2:11" x14ac:dyDescent="0.3">
      <c r="B149" s="33"/>
      <c r="C149" s="25"/>
      <c r="D149" s="124"/>
      <c r="E149" s="124"/>
      <c r="F149" s="126"/>
      <c r="G149" s="126"/>
      <c r="K149" s="93"/>
    </row>
    <row r="150" spans="2:11" x14ac:dyDescent="0.3">
      <c r="B150" s="33"/>
      <c r="C150" s="25"/>
      <c r="D150" s="124"/>
      <c r="E150" s="124"/>
      <c r="F150" s="126"/>
      <c r="G150" s="126"/>
      <c r="K150" s="93"/>
    </row>
    <row r="151" spans="2:11" x14ac:dyDescent="0.3">
      <c r="B151" s="33"/>
      <c r="C151" s="25"/>
      <c r="D151" s="124"/>
      <c r="E151" s="124"/>
      <c r="F151" s="126"/>
      <c r="G151" s="126"/>
      <c r="K151" s="93"/>
    </row>
    <row r="152" spans="2:11" x14ac:dyDescent="0.3">
      <c r="B152" s="33"/>
      <c r="C152" s="25"/>
      <c r="D152" s="124"/>
      <c r="E152" s="124"/>
      <c r="F152" s="126"/>
      <c r="G152" s="126"/>
      <c r="K152" s="93"/>
    </row>
    <row r="153" spans="2:11" x14ac:dyDescent="0.3">
      <c r="B153" s="33"/>
      <c r="C153" s="25"/>
      <c r="D153" s="124"/>
      <c r="E153" s="124"/>
      <c r="F153" s="126"/>
      <c r="G153" s="126"/>
      <c r="K153" s="93"/>
    </row>
    <row r="154" spans="2:11" x14ac:dyDescent="0.3">
      <c r="B154" s="33"/>
      <c r="C154" s="25"/>
      <c r="D154" s="124"/>
      <c r="E154" s="124"/>
      <c r="F154" s="126"/>
      <c r="G154" s="126"/>
      <c r="K154" s="93"/>
    </row>
    <row r="155" spans="2:11" x14ac:dyDescent="0.3">
      <c r="B155" s="33"/>
      <c r="C155" s="25"/>
      <c r="D155" s="124"/>
      <c r="E155" s="124"/>
      <c r="F155" s="126"/>
      <c r="G155" s="126"/>
      <c r="K155" s="93"/>
    </row>
    <row r="156" spans="2:11" x14ac:dyDescent="0.3">
      <c r="B156" s="33"/>
      <c r="C156" s="25"/>
      <c r="D156" s="124"/>
      <c r="E156" s="124"/>
      <c r="F156" s="126"/>
      <c r="G156" s="126"/>
      <c r="K156" s="93"/>
    </row>
    <row r="157" spans="2:11" x14ac:dyDescent="0.3">
      <c r="B157" s="33"/>
      <c r="C157" s="25"/>
      <c r="D157" s="124"/>
      <c r="E157" s="124"/>
      <c r="F157" s="126"/>
      <c r="G157" s="126"/>
      <c r="K157" s="93"/>
    </row>
    <row r="158" spans="2:11" x14ac:dyDescent="0.3">
      <c r="B158" s="33"/>
      <c r="C158" s="25"/>
      <c r="D158" s="124"/>
      <c r="E158" s="124"/>
      <c r="F158" s="126"/>
      <c r="G158" s="126"/>
      <c r="K158" s="93"/>
    </row>
    <row r="159" spans="2:11" x14ac:dyDescent="0.3">
      <c r="B159" s="33"/>
      <c r="C159" s="25"/>
      <c r="D159" s="124"/>
      <c r="E159" s="124"/>
      <c r="F159" s="126"/>
      <c r="G159" s="126"/>
      <c r="K159" s="93"/>
    </row>
    <row r="160" spans="2:11" x14ac:dyDescent="0.3">
      <c r="B160" s="33"/>
      <c r="C160" s="25"/>
      <c r="D160" s="124"/>
      <c r="E160" s="124"/>
      <c r="F160" s="126"/>
      <c r="G160" s="126"/>
      <c r="K160" s="93"/>
    </row>
    <row r="161" spans="2:11" x14ac:dyDescent="0.3">
      <c r="B161" s="33"/>
      <c r="C161" s="25"/>
      <c r="D161" s="124"/>
      <c r="E161" s="124"/>
      <c r="F161" s="126"/>
      <c r="G161" s="126"/>
      <c r="K161" s="93"/>
    </row>
    <row r="162" spans="2:11" x14ac:dyDescent="0.3">
      <c r="B162" s="33"/>
      <c r="C162" s="25"/>
      <c r="D162" s="124"/>
      <c r="E162" s="124"/>
      <c r="F162" s="126"/>
      <c r="G162" s="126"/>
      <c r="K162" s="93"/>
    </row>
    <row r="163" spans="2:11" x14ac:dyDescent="0.3">
      <c r="B163" s="33"/>
      <c r="C163" s="25"/>
      <c r="D163" s="124"/>
      <c r="E163" s="124"/>
      <c r="F163" s="126"/>
      <c r="G163" s="126"/>
      <c r="K163" s="93"/>
    </row>
    <row r="164" spans="2:11" x14ac:dyDescent="0.3">
      <c r="B164" s="33"/>
      <c r="C164" s="25"/>
      <c r="D164" s="124"/>
      <c r="E164" s="124"/>
      <c r="F164" s="126"/>
      <c r="G164" s="126"/>
      <c r="K164" s="93"/>
    </row>
    <row r="165" spans="2:11" x14ac:dyDescent="0.3">
      <c r="B165" s="33"/>
      <c r="C165" s="25"/>
      <c r="D165" s="124"/>
      <c r="E165" s="124"/>
      <c r="F165" s="126"/>
      <c r="G165" s="126"/>
      <c r="K165" s="93"/>
    </row>
    <row r="166" spans="2:11" x14ac:dyDescent="0.3">
      <c r="B166" s="33"/>
      <c r="C166" s="25"/>
      <c r="D166" s="124"/>
      <c r="E166" s="124"/>
      <c r="F166" s="126"/>
      <c r="G166" s="126"/>
      <c r="K166" s="93"/>
    </row>
    <row r="167" spans="2:11" x14ac:dyDescent="0.3">
      <c r="B167" s="33"/>
      <c r="C167" s="25"/>
      <c r="D167" s="124"/>
      <c r="E167" s="124"/>
      <c r="F167" s="126"/>
      <c r="G167" s="126"/>
      <c r="K167" s="93"/>
    </row>
    <row r="168" spans="2:11" x14ac:dyDescent="0.3">
      <c r="B168" s="33"/>
      <c r="C168" s="25"/>
      <c r="D168" s="124"/>
      <c r="E168" s="124"/>
      <c r="F168" s="126"/>
      <c r="G168" s="126"/>
      <c r="K168" s="93"/>
    </row>
    <row r="169" spans="2:11" x14ac:dyDescent="0.3">
      <c r="B169" s="33"/>
      <c r="C169" s="25"/>
      <c r="D169" s="124"/>
      <c r="E169" s="124"/>
      <c r="F169" s="126"/>
      <c r="G169" s="126"/>
    </row>
    <row r="170" spans="2:11" x14ac:dyDescent="0.3">
      <c r="B170" s="33"/>
      <c r="C170" s="25"/>
      <c r="D170" s="124"/>
      <c r="E170" s="124"/>
      <c r="F170" s="126"/>
      <c r="G170" s="126"/>
    </row>
    <row r="171" spans="2:11" x14ac:dyDescent="0.3">
      <c r="F171" s="126"/>
      <c r="G171" s="126"/>
      <c r="I171" s="60"/>
    </row>
  </sheetData>
  <phoneticPr fontId="14" type="noConversion"/>
  <conditionalFormatting sqref="H39:I74 F135:G171">
    <cfRule type="cellIs" dxfId="0" priority="1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71594-5605-44D2-94F9-303FF0905F77}">
  <dimension ref="A1:N31"/>
  <sheetViews>
    <sheetView workbookViewId="0">
      <selection activeCell="C5" sqref="C5:C30"/>
    </sheetView>
  </sheetViews>
  <sheetFormatPr baseColWidth="10" defaultRowHeight="14.4" x14ac:dyDescent="0.3"/>
  <sheetData>
    <row r="1" spans="1:14" ht="22.8" x14ac:dyDescent="0.4">
      <c r="A1" s="207"/>
      <c r="B1" s="208"/>
      <c r="C1" s="208"/>
      <c r="D1" s="209"/>
      <c r="E1" s="210"/>
      <c r="F1" s="207"/>
      <c r="G1" s="208"/>
      <c r="H1" s="208"/>
      <c r="I1" s="209"/>
      <c r="J1" s="210"/>
      <c r="K1" s="207"/>
      <c r="L1" s="208"/>
      <c r="M1" s="208"/>
      <c r="N1" s="209"/>
    </row>
    <row r="2" spans="1:14" ht="22.8" x14ac:dyDescent="0.4">
      <c r="A2" s="211"/>
      <c r="B2" s="210" t="s">
        <v>186</v>
      </c>
      <c r="C2" s="210"/>
      <c r="D2" s="212"/>
      <c r="E2" s="210"/>
      <c r="F2" s="211"/>
      <c r="G2" s="210" t="s">
        <v>182</v>
      </c>
      <c r="H2" s="210"/>
      <c r="I2" s="212"/>
      <c r="J2" s="210"/>
      <c r="K2" s="213"/>
      <c r="L2" s="210" t="s">
        <v>183</v>
      </c>
      <c r="M2" s="210"/>
      <c r="N2" s="212"/>
    </row>
    <row r="3" spans="1:14" x14ac:dyDescent="0.3">
      <c r="A3" s="211"/>
      <c r="D3" s="214"/>
      <c r="F3" s="211"/>
      <c r="I3" s="214"/>
      <c r="K3" s="211"/>
      <c r="N3" s="214"/>
    </row>
    <row r="4" spans="1:14" ht="15" x14ac:dyDescent="0.3">
      <c r="A4" s="215"/>
      <c r="B4" s="216" t="s">
        <v>149</v>
      </c>
      <c r="C4" s="217" t="s">
        <v>185</v>
      </c>
      <c r="D4" s="218"/>
      <c r="E4" s="231"/>
      <c r="F4" s="215"/>
      <c r="G4" s="216" t="s">
        <v>149</v>
      </c>
      <c r="H4" s="217" t="s">
        <v>185</v>
      </c>
      <c r="I4" s="218"/>
      <c r="J4" s="219"/>
      <c r="K4" s="220"/>
      <c r="L4" s="216" t="s">
        <v>149</v>
      </c>
      <c r="M4" s="217" t="s">
        <v>185</v>
      </c>
      <c r="N4" s="221"/>
    </row>
    <row r="5" spans="1:14" ht="15.6" x14ac:dyDescent="0.3">
      <c r="A5" s="211"/>
      <c r="B5" s="222">
        <v>0</v>
      </c>
      <c r="C5" s="223">
        <v>14576.14</v>
      </c>
      <c r="D5" s="224"/>
      <c r="F5" s="211"/>
      <c r="G5" s="222">
        <v>0</v>
      </c>
      <c r="H5" s="223">
        <v>14873.62</v>
      </c>
      <c r="I5" s="224"/>
      <c r="J5" s="225"/>
      <c r="K5" s="226"/>
      <c r="L5" s="222">
        <v>0</v>
      </c>
      <c r="M5" s="223">
        <v>15394.19</v>
      </c>
      <c r="N5" s="214"/>
    </row>
    <row r="6" spans="1:14" ht="15.6" x14ac:dyDescent="0.3">
      <c r="A6" s="211"/>
      <c r="B6" s="227">
        <v>1</v>
      </c>
      <c r="C6" s="228">
        <v>14827.14</v>
      </c>
      <c r="D6" s="224"/>
      <c r="F6" s="211"/>
      <c r="G6" s="227">
        <v>1</v>
      </c>
      <c r="H6" s="228">
        <v>15121.52</v>
      </c>
      <c r="I6" s="224"/>
      <c r="J6" s="225"/>
      <c r="K6" s="226"/>
      <c r="L6" s="227">
        <v>1</v>
      </c>
      <c r="M6" s="228">
        <v>15666.88</v>
      </c>
      <c r="N6" s="214"/>
    </row>
    <row r="7" spans="1:14" ht="15.6" x14ac:dyDescent="0.3">
      <c r="A7" s="211"/>
      <c r="B7" s="227">
        <v>2</v>
      </c>
      <c r="C7" s="228">
        <v>15078.14</v>
      </c>
      <c r="D7" s="224"/>
      <c r="F7" s="211"/>
      <c r="G7" s="227">
        <v>2</v>
      </c>
      <c r="H7" s="228">
        <v>15369.42</v>
      </c>
      <c r="I7" s="224"/>
      <c r="J7" s="225"/>
      <c r="K7" s="226"/>
      <c r="L7" s="227">
        <v>2</v>
      </c>
      <c r="M7" s="228">
        <v>15939.57</v>
      </c>
      <c r="N7" s="214"/>
    </row>
    <row r="8" spans="1:14" ht="15.6" x14ac:dyDescent="0.3">
      <c r="A8" s="211"/>
      <c r="B8" s="227">
        <v>3</v>
      </c>
      <c r="C8" s="228">
        <v>15329.14</v>
      </c>
      <c r="D8" s="224"/>
      <c r="F8" s="211"/>
      <c r="G8" s="227">
        <v>3</v>
      </c>
      <c r="H8" s="228">
        <v>15617.32</v>
      </c>
      <c r="I8" s="224"/>
      <c r="J8" s="225"/>
      <c r="K8" s="226"/>
      <c r="L8" s="227">
        <v>3</v>
      </c>
      <c r="M8" s="228">
        <v>16212.26</v>
      </c>
      <c r="N8" s="214"/>
    </row>
    <row r="9" spans="1:14" ht="15.6" x14ac:dyDescent="0.3">
      <c r="A9" s="211"/>
      <c r="B9" s="227">
        <v>4</v>
      </c>
      <c r="C9" s="228">
        <v>15580.14</v>
      </c>
      <c r="D9" s="224"/>
      <c r="F9" s="211"/>
      <c r="G9" s="227">
        <v>4</v>
      </c>
      <c r="H9" s="228">
        <v>15865.22</v>
      </c>
      <c r="I9" s="224"/>
      <c r="J9" s="225"/>
      <c r="K9" s="226"/>
      <c r="L9" s="227">
        <v>4</v>
      </c>
      <c r="M9" s="228">
        <v>16484.95</v>
      </c>
      <c r="N9" s="214"/>
    </row>
    <row r="10" spans="1:14" ht="15.6" x14ac:dyDescent="0.3">
      <c r="A10" s="211"/>
      <c r="B10" s="227">
        <v>5</v>
      </c>
      <c r="C10" s="228">
        <v>15831.14</v>
      </c>
      <c r="D10" s="224"/>
      <c r="F10" s="211"/>
      <c r="G10" s="227">
        <v>5</v>
      </c>
      <c r="H10" s="228">
        <v>16113.12</v>
      </c>
      <c r="I10" s="224"/>
      <c r="J10" s="225"/>
      <c r="K10" s="226"/>
      <c r="L10" s="227">
        <v>5</v>
      </c>
      <c r="M10" s="228">
        <v>16757.64</v>
      </c>
      <c r="N10" s="214"/>
    </row>
    <row r="11" spans="1:14" ht="15.6" x14ac:dyDescent="0.3">
      <c r="A11" s="211"/>
      <c r="B11" s="227">
        <v>6</v>
      </c>
      <c r="C11" s="228">
        <v>16082.14</v>
      </c>
      <c r="D11" s="224"/>
      <c r="F11" s="211"/>
      <c r="G11" s="227">
        <v>6</v>
      </c>
      <c r="H11" s="228">
        <v>16361.02</v>
      </c>
      <c r="I11" s="224"/>
      <c r="J11" s="225"/>
      <c r="K11" s="226"/>
      <c r="L11" s="227">
        <v>6</v>
      </c>
      <c r="M11" s="228">
        <v>17030.330000000002</v>
      </c>
      <c r="N11" s="214"/>
    </row>
    <row r="12" spans="1:14" ht="15.6" x14ac:dyDescent="0.3">
      <c r="A12" s="211"/>
      <c r="B12" s="227">
        <v>7</v>
      </c>
      <c r="C12" s="228">
        <v>16333.14</v>
      </c>
      <c r="D12" s="224"/>
      <c r="F12" s="211"/>
      <c r="G12" s="227">
        <v>7</v>
      </c>
      <c r="H12" s="228">
        <v>16608.919999999998</v>
      </c>
      <c r="I12" s="224"/>
      <c r="J12" s="225"/>
      <c r="K12" s="226"/>
      <c r="L12" s="227">
        <v>7</v>
      </c>
      <c r="M12" s="228">
        <v>17303.02</v>
      </c>
      <c r="N12" s="214"/>
    </row>
    <row r="13" spans="1:14" ht="15.6" x14ac:dyDescent="0.3">
      <c r="A13" s="211"/>
      <c r="B13" s="227">
        <v>8</v>
      </c>
      <c r="C13" s="228">
        <v>16584.14</v>
      </c>
      <c r="D13" s="224"/>
      <c r="F13" s="211"/>
      <c r="G13" s="227">
        <v>8</v>
      </c>
      <c r="H13" s="228">
        <v>16856.82</v>
      </c>
      <c r="I13" s="224"/>
      <c r="J13" s="225"/>
      <c r="K13" s="226"/>
      <c r="L13" s="227">
        <v>8</v>
      </c>
      <c r="M13" s="228">
        <v>17575.71</v>
      </c>
      <c r="N13" s="214"/>
    </row>
    <row r="14" spans="1:14" ht="15.6" x14ac:dyDescent="0.3">
      <c r="A14" s="211"/>
      <c r="B14" s="227">
        <v>9</v>
      </c>
      <c r="C14" s="228">
        <v>16835.14</v>
      </c>
      <c r="D14" s="224"/>
      <c r="F14" s="211"/>
      <c r="G14" s="227">
        <v>9</v>
      </c>
      <c r="H14" s="228">
        <v>17104.72</v>
      </c>
      <c r="I14" s="224"/>
      <c r="J14" s="225"/>
      <c r="K14" s="226"/>
      <c r="L14" s="227">
        <v>9</v>
      </c>
      <c r="M14" s="228">
        <v>17848.400000000001</v>
      </c>
      <c r="N14" s="214"/>
    </row>
    <row r="15" spans="1:14" ht="15.6" x14ac:dyDescent="0.3">
      <c r="A15" s="211"/>
      <c r="B15" s="227">
        <v>10</v>
      </c>
      <c r="C15" s="228">
        <v>17166.7</v>
      </c>
      <c r="D15" s="224"/>
      <c r="F15" s="211"/>
      <c r="G15" s="227">
        <v>10</v>
      </c>
      <c r="H15" s="228">
        <v>17513.75</v>
      </c>
      <c r="I15" s="224"/>
      <c r="J15" s="225"/>
      <c r="K15" s="226"/>
      <c r="L15" s="227">
        <v>10</v>
      </c>
      <c r="M15" s="228">
        <v>18046.72</v>
      </c>
      <c r="N15" s="214"/>
    </row>
    <row r="16" spans="1:14" ht="15.6" x14ac:dyDescent="0.3">
      <c r="A16" s="211"/>
      <c r="B16" s="227">
        <v>11</v>
      </c>
      <c r="C16" s="228">
        <v>17498.259999999998</v>
      </c>
      <c r="D16" s="224"/>
      <c r="F16" s="211"/>
      <c r="G16" s="227">
        <v>11</v>
      </c>
      <c r="H16" s="228">
        <v>17922.78</v>
      </c>
      <c r="I16" s="224"/>
      <c r="J16" s="225"/>
      <c r="K16" s="226"/>
      <c r="L16" s="227">
        <v>11</v>
      </c>
      <c r="M16" s="228">
        <v>18245.04</v>
      </c>
      <c r="N16" s="214"/>
    </row>
    <row r="17" spans="1:14" ht="15.6" x14ac:dyDescent="0.3">
      <c r="A17" s="211"/>
      <c r="B17" s="227">
        <v>12</v>
      </c>
      <c r="C17" s="228">
        <v>17829.82</v>
      </c>
      <c r="D17" s="224"/>
      <c r="F17" s="211"/>
      <c r="G17" s="227">
        <v>12</v>
      </c>
      <c r="H17" s="228">
        <v>18331.810000000001</v>
      </c>
      <c r="I17" s="224"/>
      <c r="J17" s="225"/>
      <c r="K17" s="226"/>
      <c r="L17" s="227">
        <v>12</v>
      </c>
      <c r="M17" s="228">
        <v>18988.73</v>
      </c>
      <c r="N17" s="214"/>
    </row>
    <row r="18" spans="1:14" ht="15.6" x14ac:dyDescent="0.3">
      <c r="A18" s="211"/>
      <c r="B18" s="227">
        <v>13</v>
      </c>
      <c r="C18" s="228">
        <v>18099.04</v>
      </c>
      <c r="D18" s="224"/>
      <c r="F18" s="211"/>
      <c r="G18" s="227">
        <v>13</v>
      </c>
      <c r="H18" s="228">
        <v>18740.84</v>
      </c>
      <c r="I18" s="224"/>
      <c r="J18" s="225"/>
      <c r="K18" s="226"/>
      <c r="L18" s="227">
        <v>13</v>
      </c>
      <c r="M18" s="228">
        <v>19125.080000000002</v>
      </c>
      <c r="N18" s="214"/>
    </row>
    <row r="19" spans="1:14" ht="15.6" x14ac:dyDescent="0.3">
      <c r="A19" s="211"/>
      <c r="B19" s="227">
        <v>14</v>
      </c>
      <c r="C19" s="228">
        <v>18225.72</v>
      </c>
      <c r="D19" s="224"/>
      <c r="F19" s="211"/>
      <c r="G19" s="227">
        <v>14</v>
      </c>
      <c r="H19" s="228">
        <v>18864.79</v>
      </c>
      <c r="I19" s="224"/>
      <c r="J19" s="225"/>
      <c r="K19" s="226"/>
      <c r="L19" s="227">
        <v>14</v>
      </c>
      <c r="M19" s="228">
        <v>19261.43</v>
      </c>
      <c r="N19" s="214"/>
    </row>
    <row r="20" spans="1:14" ht="15.6" x14ac:dyDescent="0.3">
      <c r="A20" s="211"/>
      <c r="B20" s="227">
        <v>15</v>
      </c>
      <c r="C20" s="228">
        <v>18352.400000000001</v>
      </c>
      <c r="D20" s="224"/>
      <c r="F20" s="211"/>
      <c r="G20" s="227">
        <v>15</v>
      </c>
      <c r="H20" s="228">
        <v>18988.740000000002</v>
      </c>
      <c r="I20" s="224"/>
      <c r="J20" s="225"/>
      <c r="K20" s="226"/>
      <c r="L20" s="227">
        <v>15</v>
      </c>
      <c r="M20" s="228">
        <v>19397.78</v>
      </c>
      <c r="N20" s="214"/>
    </row>
    <row r="21" spans="1:14" ht="15.6" x14ac:dyDescent="0.3">
      <c r="A21" s="211"/>
      <c r="B21" s="227">
        <v>16</v>
      </c>
      <c r="C21" s="228">
        <v>18479.080000000002</v>
      </c>
      <c r="D21" s="224"/>
      <c r="F21" s="211"/>
      <c r="G21" s="227">
        <v>16</v>
      </c>
      <c r="H21" s="228">
        <v>19112.689999999999</v>
      </c>
      <c r="I21" s="224"/>
      <c r="J21" s="225"/>
      <c r="K21" s="226"/>
      <c r="L21" s="227">
        <v>16</v>
      </c>
      <c r="M21" s="228">
        <v>19534.13</v>
      </c>
      <c r="N21" s="214"/>
    </row>
    <row r="22" spans="1:14" ht="15.6" x14ac:dyDescent="0.3">
      <c r="A22" s="211"/>
      <c r="B22" s="227">
        <v>17</v>
      </c>
      <c r="C22" s="228">
        <v>18605.759999999998</v>
      </c>
      <c r="D22" s="224"/>
      <c r="F22" s="211"/>
      <c r="G22" s="227">
        <v>17</v>
      </c>
      <c r="H22" s="228">
        <v>19236.64</v>
      </c>
      <c r="I22" s="224"/>
      <c r="J22" s="225"/>
      <c r="K22" s="226"/>
      <c r="L22" s="227">
        <v>17</v>
      </c>
      <c r="M22" s="228">
        <v>19670.48</v>
      </c>
      <c r="N22" s="214"/>
    </row>
    <row r="23" spans="1:14" ht="15.6" x14ac:dyDescent="0.3">
      <c r="A23" s="211"/>
      <c r="B23" s="227">
        <v>18</v>
      </c>
      <c r="C23" s="228">
        <v>18732.439999999999</v>
      </c>
      <c r="D23" s="224"/>
      <c r="F23" s="211"/>
      <c r="G23" s="227">
        <v>18</v>
      </c>
      <c r="H23" s="228">
        <v>19360.59</v>
      </c>
      <c r="I23" s="224"/>
      <c r="J23" s="225"/>
      <c r="K23" s="226"/>
      <c r="L23" s="227">
        <v>18</v>
      </c>
      <c r="M23" s="228">
        <v>19806.830000000002</v>
      </c>
      <c r="N23" s="214"/>
    </row>
    <row r="24" spans="1:14" ht="15.6" x14ac:dyDescent="0.3">
      <c r="A24" s="211"/>
      <c r="B24" s="227">
        <v>19</v>
      </c>
      <c r="C24" s="228">
        <v>18859.12</v>
      </c>
      <c r="D24" s="224"/>
      <c r="F24" s="211"/>
      <c r="G24" s="227">
        <v>19</v>
      </c>
      <c r="H24" s="228">
        <v>19484.54</v>
      </c>
      <c r="I24" s="224"/>
      <c r="J24" s="225"/>
      <c r="K24" s="226"/>
      <c r="L24" s="227">
        <v>19</v>
      </c>
      <c r="M24" s="228">
        <v>19943.18</v>
      </c>
      <c r="N24" s="214"/>
    </row>
    <row r="25" spans="1:14" ht="15.6" x14ac:dyDescent="0.3">
      <c r="A25" s="211"/>
      <c r="B25" s="227">
        <v>20</v>
      </c>
      <c r="C25" s="228">
        <v>18985.8</v>
      </c>
      <c r="D25" s="224"/>
      <c r="F25" s="211"/>
      <c r="G25" s="227">
        <v>20</v>
      </c>
      <c r="H25" s="228">
        <v>19608.490000000002</v>
      </c>
      <c r="I25" s="224"/>
      <c r="J25" s="225"/>
      <c r="K25" s="226"/>
      <c r="L25" s="227">
        <v>20</v>
      </c>
      <c r="M25" s="228">
        <v>20079.53</v>
      </c>
      <c r="N25" s="214"/>
    </row>
    <row r="26" spans="1:14" ht="15.6" x14ac:dyDescent="0.3">
      <c r="A26" s="211"/>
      <c r="B26" s="227">
        <v>21</v>
      </c>
      <c r="C26" s="228">
        <v>19112.48</v>
      </c>
      <c r="D26" s="224"/>
      <c r="F26" s="211"/>
      <c r="G26" s="227">
        <v>21</v>
      </c>
      <c r="H26" s="228">
        <v>19732.439999999999</v>
      </c>
      <c r="I26" s="224"/>
      <c r="J26" s="225"/>
      <c r="K26" s="226"/>
      <c r="L26" s="227">
        <v>21</v>
      </c>
      <c r="M26" s="228">
        <v>20339.82</v>
      </c>
      <c r="N26" s="214"/>
    </row>
    <row r="27" spans="1:14" ht="15.6" x14ac:dyDescent="0.3">
      <c r="A27" s="211"/>
      <c r="B27" s="227">
        <v>22</v>
      </c>
      <c r="C27" s="228">
        <v>19239.16</v>
      </c>
      <c r="D27" s="224"/>
      <c r="F27" s="211"/>
      <c r="G27" s="227">
        <v>22</v>
      </c>
      <c r="H27" s="228">
        <v>19856.39</v>
      </c>
      <c r="I27" s="224"/>
      <c r="J27" s="225"/>
      <c r="K27" s="226"/>
      <c r="L27" s="227">
        <v>22</v>
      </c>
      <c r="M27" s="228">
        <v>20600.11</v>
      </c>
      <c r="N27" s="214"/>
    </row>
    <row r="28" spans="1:14" ht="15.6" x14ac:dyDescent="0.3">
      <c r="A28" s="226"/>
      <c r="B28" s="227">
        <v>23</v>
      </c>
      <c r="C28" s="228">
        <v>19365.84</v>
      </c>
      <c r="D28" s="224"/>
      <c r="F28" s="226"/>
      <c r="G28" s="227">
        <v>23</v>
      </c>
      <c r="H28" s="228">
        <v>19980.34</v>
      </c>
      <c r="I28" s="224"/>
      <c r="J28" s="225"/>
      <c r="K28" s="226"/>
      <c r="L28" s="227">
        <v>23</v>
      </c>
      <c r="M28" s="228">
        <v>20860.400000000001</v>
      </c>
      <c r="N28" s="214"/>
    </row>
    <row r="29" spans="1:14" ht="15.6" x14ac:dyDescent="0.3">
      <c r="A29" s="226"/>
      <c r="B29" s="227">
        <v>24</v>
      </c>
      <c r="C29" s="228">
        <v>19492.52</v>
      </c>
      <c r="D29" s="224"/>
      <c r="E29" s="225"/>
      <c r="F29" s="226"/>
      <c r="G29" s="227">
        <v>24</v>
      </c>
      <c r="H29" s="228">
        <v>20104.29</v>
      </c>
      <c r="I29" s="224"/>
      <c r="J29" s="225"/>
      <c r="K29" s="226"/>
      <c r="L29" s="227">
        <v>24</v>
      </c>
      <c r="M29" s="228">
        <v>21108.3</v>
      </c>
      <c r="N29" s="214"/>
    </row>
    <row r="30" spans="1:14" ht="15.6" x14ac:dyDescent="0.3">
      <c r="A30" s="226"/>
      <c r="B30" s="229">
        <v>25</v>
      </c>
      <c r="C30" s="230">
        <v>19619.2</v>
      </c>
      <c r="D30" s="224"/>
      <c r="E30" s="225"/>
      <c r="F30" s="226"/>
      <c r="G30" s="229">
        <v>25</v>
      </c>
      <c r="H30" s="230">
        <v>20228.240000000002</v>
      </c>
      <c r="I30" s="224"/>
      <c r="J30" s="225"/>
      <c r="K30" s="226"/>
      <c r="L30" s="229">
        <v>25</v>
      </c>
      <c r="M30" s="230">
        <v>21356.2</v>
      </c>
      <c r="N30" s="214"/>
    </row>
    <row r="31" spans="1:14" ht="15" thickBot="1" x14ac:dyDescent="0.35">
      <c r="A31" s="232"/>
      <c r="B31" s="233"/>
      <c r="C31" s="233"/>
      <c r="D31" s="234"/>
      <c r="F31" s="232"/>
      <c r="G31" s="233"/>
      <c r="H31" s="233"/>
      <c r="I31" s="234"/>
      <c r="K31" s="232"/>
      <c r="L31" s="233"/>
      <c r="M31" s="233"/>
      <c r="N31" s="234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D9847-BEB2-41E5-82C1-8A33E1765CE1}">
  <dimension ref="A1:N33"/>
  <sheetViews>
    <sheetView workbookViewId="0">
      <selection activeCell="F19" sqref="F19"/>
    </sheetView>
  </sheetViews>
  <sheetFormatPr baseColWidth="10" defaultRowHeight="14.4" x14ac:dyDescent="0.3"/>
  <sheetData>
    <row r="1" spans="1:14" ht="22.8" x14ac:dyDescent="0.4">
      <c r="A1" s="207"/>
      <c r="B1" s="208"/>
      <c r="C1" s="208"/>
      <c r="D1" s="209"/>
      <c r="E1" s="210"/>
      <c r="F1" s="207"/>
      <c r="G1" s="208"/>
      <c r="H1" s="208"/>
      <c r="I1" s="209"/>
      <c r="J1" s="210"/>
      <c r="K1" s="207"/>
      <c r="L1" s="208"/>
      <c r="M1" s="208"/>
      <c r="N1" s="209"/>
    </row>
    <row r="2" spans="1:14" ht="22.8" x14ac:dyDescent="0.4">
      <c r="A2" s="213"/>
      <c r="B2" s="210" t="s">
        <v>186</v>
      </c>
      <c r="C2" s="210"/>
      <c r="D2" s="212"/>
      <c r="E2" s="210"/>
      <c r="F2" s="211"/>
      <c r="G2" s="210" t="s">
        <v>182</v>
      </c>
      <c r="H2" s="210"/>
      <c r="I2" s="212"/>
      <c r="J2" s="210"/>
      <c r="K2" s="213"/>
      <c r="L2" s="210" t="s">
        <v>183</v>
      </c>
      <c r="M2" s="210"/>
      <c r="N2" s="212"/>
    </row>
    <row r="3" spans="1:14" x14ac:dyDescent="0.3">
      <c r="A3" s="211"/>
      <c r="D3" s="214"/>
      <c r="F3" s="211"/>
      <c r="I3" s="214"/>
      <c r="K3" s="211"/>
      <c r="N3" s="214"/>
    </row>
    <row r="4" spans="1:14" ht="15" x14ac:dyDescent="0.3">
      <c r="A4" s="220"/>
      <c r="B4" s="216" t="s">
        <v>149</v>
      </c>
      <c r="C4" s="217" t="s">
        <v>185</v>
      </c>
      <c r="D4" s="221"/>
      <c r="E4" s="231"/>
      <c r="F4" s="215"/>
      <c r="G4" s="216" t="s">
        <v>149</v>
      </c>
      <c r="H4" s="217" t="s">
        <v>185</v>
      </c>
      <c r="I4" s="218"/>
      <c r="J4" s="219"/>
      <c r="K4" s="220"/>
      <c r="L4" s="216" t="s">
        <v>149</v>
      </c>
      <c r="M4" s="217" t="s">
        <v>185</v>
      </c>
      <c r="N4" s="221"/>
    </row>
    <row r="5" spans="1:14" ht="15.6" x14ac:dyDescent="0.3">
      <c r="A5" s="226"/>
      <c r="B5" s="222">
        <v>0</v>
      </c>
      <c r="C5" s="223">
        <v>14721.9</v>
      </c>
      <c r="D5" s="214"/>
      <c r="F5" s="211"/>
      <c r="G5" s="222">
        <v>0</v>
      </c>
      <c r="H5" s="223">
        <v>15022.36</v>
      </c>
      <c r="I5" s="224"/>
      <c r="J5" s="225"/>
      <c r="K5" s="226"/>
      <c r="L5" s="222">
        <v>0</v>
      </c>
      <c r="M5" s="223">
        <v>15548.13</v>
      </c>
      <c r="N5" s="214"/>
    </row>
    <row r="6" spans="1:14" ht="15.6" x14ac:dyDescent="0.3">
      <c r="A6" s="226"/>
      <c r="B6" s="227">
        <v>1</v>
      </c>
      <c r="C6" s="228">
        <v>14975.41</v>
      </c>
      <c r="D6" s="214"/>
      <c r="F6" s="211"/>
      <c r="G6" s="227">
        <v>1</v>
      </c>
      <c r="H6" s="228">
        <v>15272.74</v>
      </c>
      <c r="I6" s="224"/>
      <c r="J6" s="225"/>
      <c r="K6" s="226"/>
      <c r="L6" s="227">
        <v>1</v>
      </c>
      <c r="M6" s="228">
        <v>15823.55</v>
      </c>
      <c r="N6" s="214"/>
    </row>
    <row r="7" spans="1:14" ht="15.6" x14ac:dyDescent="0.3">
      <c r="A7" s="226"/>
      <c r="B7" s="227">
        <v>2</v>
      </c>
      <c r="C7" s="228">
        <v>15228.92</v>
      </c>
      <c r="D7" s="214"/>
      <c r="F7" s="211"/>
      <c r="G7" s="227">
        <v>2</v>
      </c>
      <c r="H7" s="228">
        <v>15523.12</v>
      </c>
      <c r="I7" s="224"/>
      <c r="J7" s="225"/>
      <c r="K7" s="226"/>
      <c r="L7" s="227">
        <v>2</v>
      </c>
      <c r="M7" s="228">
        <v>16098.97</v>
      </c>
      <c r="N7" s="214"/>
    </row>
    <row r="8" spans="1:14" ht="15.6" x14ac:dyDescent="0.3">
      <c r="A8" s="226"/>
      <c r="B8" s="227">
        <v>3</v>
      </c>
      <c r="C8" s="228">
        <v>15482.43</v>
      </c>
      <c r="D8" s="214"/>
      <c r="F8" s="211"/>
      <c r="G8" s="227">
        <v>3</v>
      </c>
      <c r="H8" s="228">
        <v>15773.5</v>
      </c>
      <c r="I8" s="224"/>
      <c r="J8" s="225"/>
      <c r="K8" s="226"/>
      <c r="L8" s="227">
        <v>3</v>
      </c>
      <c r="M8" s="228">
        <v>16374.39</v>
      </c>
      <c r="N8" s="214"/>
    </row>
    <row r="9" spans="1:14" ht="15.6" x14ac:dyDescent="0.3">
      <c r="A9" s="226"/>
      <c r="B9" s="227">
        <v>4</v>
      </c>
      <c r="C9" s="228">
        <v>15735.94</v>
      </c>
      <c r="D9" s="214"/>
      <c r="F9" s="211"/>
      <c r="G9" s="227">
        <v>4</v>
      </c>
      <c r="H9" s="228">
        <v>16023.88</v>
      </c>
      <c r="I9" s="224"/>
      <c r="J9" s="225"/>
      <c r="K9" s="226"/>
      <c r="L9" s="227">
        <v>4</v>
      </c>
      <c r="M9" s="228">
        <v>16649.810000000001</v>
      </c>
      <c r="N9" s="214"/>
    </row>
    <row r="10" spans="1:14" ht="15.6" x14ac:dyDescent="0.3">
      <c r="A10" s="226"/>
      <c r="B10" s="227">
        <v>5</v>
      </c>
      <c r="C10" s="228">
        <v>15989.45</v>
      </c>
      <c r="D10" s="214"/>
      <c r="F10" s="211"/>
      <c r="G10" s="227">
        <v>5</v>
      </c>
      <c r="H10" s="228">
        <v>16274.26</v>
      </c>
      <c r="I10" s="224"/>
      <c r="J10" s="225"/>
      <c r="K10" s="226"/>
      <c r="L10" s="227">
        <v>5</v>
      </c>
      <c r="M10" s="228">
        <v>16925.23</v>
      </c>
      <c r="N10" s="214"/>
    </row>
    <row r="11" spans="1:14" ht="15.6" x14ac:dyDescent="0.3">
      <c r="A11" s="226"/>
      <c r="B11" s="227">
        <v>6</v>
      </c>
      <c r="C11" s="228">
        <v>16242.96</v>
      </c>
      <c r="D11" s="214"/>
      <c r="F11" s="211"/>
      <c r="G11" s="227">
        <v>6</v>
      </c>
      <c r="H11" s="228">
        <v>16524.64</v>
      </c>
      <c r="I11" s="224"/>
      <c r="J11" s="225"/>
      <c r="K11" s="226"/>
      <c r="L11" s="227">
        <v>6</v>
      </c>
      <c r="M11" s="228">
        <v>17200.650000000001</v>
      </c>
      <c r="N11" s="214"/>
    </row>
    <row r="12" spans="1:14" ht="15.6" x14ac:dyDescent="0.3">
      <c r="A12" s="226"/>
      <c r="B12" s="227">
        <v>7</v>
      </c>
      <c r="C12" s="228">
        <v>16496.47</v>
      </c>
      <c r="D12" s="214"/>
      <c r="F12" s="211"/>
      <c r="G12" s="227">
        <v>7</v>
      </c>
      <c r="H12" s="228">
        <v>16775.02</v>
      </c>
      <c r="I12" s="224"/>
      <c r="J12" s="225"/>
      <c r="K12" s="226"/>
      <c r="L12" s="227">
        <v>7</v>
      </c>
      <c r="M12" s="228">
        <v>17476.07</v>
      </c>
      <c r="N12" s="214"/>
    </row>
    <row r="13" spans="1:14" ht="15.6" x14ac:dyDescent="0.3">
      <c r="A13" s="226"/>
      <c r="B13" s="227">
        <v>8</v>
      </c>
      <c r="C13" s="228">
        <v>16749.98</v>
      </c>
      <c r="D13" s="214"/>
      <c r="F13" s="211"/>
      <c r="G13" s="227">
        <v>8</v>
      </c>
      <c r="H13" s="228">
        <v>17025.400000000001</v>
      </c>
      <c r="I13" s="224"/>
      <c r="J13" s="225"/>
      <c r="K13" s="226"/>
      <c r="L13" s="227">
        <v>8</v>
      </c>
      <c r="M13" s="228">
        <v>17751.490000000002</v>
      </c>
      <c r="N13" s="214"/>
    </row>
    <row r="14" spans="1:14" ht="15.6" x14ac:dyDescent="0.3">
      <c r="A14" s="226"/>
      <c r="B14" s="227">
        <v>9</v>
      </c>
      <c r="C14" s="228">
        <v>17003.490000000002</v>
      </c>
      <c r="D14" s="214"/>
      <c r="F14" s="211"/>
      <c r="G14" s="227">
        <v>9</v>
      </c>
      <c r="H14" s="228">
        <v>17275.78</v>
      </c>
      <c r="I14" s="224"/>
      <c r="J14" s="225"/>
      <c r="K14" s="226"/>
      <c r="L14" s="227">
        <v>9</v>
      </c>
      <c r="M14" s="228">
        <v>18026.91</v>
      </c>
      <c r="N14" s="214"/>
    </row>
    <row r="15" spans="1:14" ht="15.6" x14ac:dyDescent="0.3">
      <c r="A15" s="226"/>
      <c r="B15" s="227">
        <v>10</v>
      </c>
      <c r="C15" s="228">
        <v>17338.37</v>
      </c>
      <c r="D15" s="214"/>
      <c r="F15" s="211"/>
      <c r="G15" s="227">
        <v>10</v>
      </c>
      <c r="H15" s="228">
        <v>17688.900000000001</v>
      </c>
      <c r="I15" s="224"/>
      <c r="J15" s="225"/>
      <c r="K15" s="226"/>
      <c r="L15" s="227">
        <v>10</v>
      </c>
      <c r="M15" s="228">
        <v>18227.21</v>
      </c>
      <c r="N15" s="214"/>
    </row>
    <row r="16" spans="1:14" ht="15.6" x14ac:dyDescent="0.3">
      <c r="A16" s="226"/>
      <c r="B16" s="227">
        <v>11</v>
      </c>
      <c r="C16" s="228">
        <v>17673.25</v>
      </c>
      <c r="D16" s="214"/>
      <c r="F16" s="211"/>
      <c r="G16" s="227">
        <v>11</v>
      </c>
      <c r="H16" s="228">
        <v>18102.02</v>
      </c>
      <c r="I16" s="224"/>
      <c r="J16" s="225"/>
      <c r="K16" s="226"/>
      <c r="L16" s="227">
        <v>11</v>
      </c>
      <c r="M16" s="228">
        <v>18427.509999999998</v>
      </c>
      <c r="N16" s="214"/>
    </row>
    <row r="17" spans="1:14" ht="15.6" x14ac:dyDescent="0.3">
      <c r="A17" s="226"/>
      <c r="B17" s="227">
        <v>12</v>
      </c>
      <c r="C17" s="228">
        <v>18008.13</v>
      </c>
      <c r="D17" s="214"/>
      <c r="F17" s="211"/>
      <c r="G17" s="227">
        <v>12</v>
      </c>
      <c r="H17" s="228">
        <v>18515.14</v>
      </c>
      <c r="I17" s="224"/>
      <c r="J17" s="225"/>
      <c r="K17" s="226"/>
      <c r="L17" s="227">
        <v>12</v>
      </c>
      <c r="M17" s="228">
        <v>19178.64</v>
      </c>
      <c r="N17" s="214"/>
    </row>
    <row r="18" spans="1:14" ht="15.6" x14ac:dyDescent="0.3">
      <c r="A18" s="226"/>
      <c r="B18" s="227">
        <v>13</v>
      </c>
      <c r="C18" s="228">
        <v>18280.04</v>
      </c>
      <c r="D18" s="214"/>
      <c r="F18" s="211"/>
      <c r="G18" s="227">
        <v>13</v>
      </c>
      <c r="H18" s="228">
        <v>18928.259999999998</v>
      </c>
      <c r="I18" s="224"/>
      <c r="J18" s="225"/>
      <c r="K18" s="226"/>
      <c r="L18" s="227">
        <v>13</v>
      </c>
      <c r="M18" s="228">
        <v>19316.349999999999</v>
      </c>
      <c r="N18" s="214"/>
    </row>
    <row r="19" spans="1:14" ht="15.6" x14ac:dyDescent="0.3">
      <c r="A19" s="226"/>
      <c r="B19" s="227">
        <v>14</v>
      </c>
      <c r="C19" s="228">
        <v>18407.990000000002</v>
      </c>
      <c r="D19" s="214"/>
      <c r="F19" s="211"/>
      <c r="G19" s="227">
        <v>14</v>
      </c>
      <c r="H19" s="228">
        <v>19053.45</v>
      </c>
      <c r="I19" s="224"/>
      <c r="J19" s="225"/>
      <c r="K19" s="226"/>
      <c r="L19" s="227">
        <v>14</v>
      </c>
      <c r="M19" s="228">
        <v>19454.060000000001</v>
      </c>
      <c r="N19" s="214"/>
    </row>
    <row r="20" spans="1:14" ht="15.6" x14ac:dyDescent="0.3">
      <c r="A20" s="226"/>
      <c r="B20" s="227">
        <v>15</v>
      </c>
      <c r="C20" s="228">
        <v>18535.939999999999</v>
      </c>
      <c r="D20" s="214"/>
      <c r="F20" s="211"/>
      <c r="G20" s="227">
        <v>15</v>
      </c>
      <c r="H20" s="228">
        <v>19178.64</v>
      </c>
      <c r="I20" s="224"/>
      <c r="J20" s="225"/>
      <c r="K20" s="226"/>
      <c r="L20" s="227">
        <v>15</v>
      </c>
      <c r="M20" s="228">
        <v>19591.77</v>
      </c>
      <c r="N20" s="214"/>
    </row>
    <row r="21" spans="1:14" ht="15.6" x14ac:dyDescent="0.3">
      <c r="A21" s="226"/>
      <c r="B21" s="227">
        <v>16</v>
      </c>
      <c r="C21" s="228">
        <v>18663.89</v>
      </c>
      <c r="D21" s="214"/>
      <c r="F21" s="211"/>
      <c r="G21" s="227">
        <v>16</v>
      </c>
      <c r="H21" s="228">
        <v>19303.830000000002</v>
      </c>
      <c r="I21" s="224"/>
      <c r="J21" s="225"/>
      <c r="K21" s="226"/>
      <c r="L21" s="227">
        <v>16</v>
      </c>
      <c r="M21" s="228">
        <v>19729.48</v>
      </c>
      <c r="N21" s="214"/>
    </row>
    <row r="22" spans="1:14" ht="15.6" x14ac:dyDescent="0.3">
      <c r="A22" s="226"/>
      <c r="B22" s="227">
        <v>17</v>
      </c>
      <c r="C22" s="228">
        <v>18791.84</v>
      </c>
      <c r="D22" s="214"/>
      <c r="F22" s="211"/>
      <c r="G22" s="227">
        <v>17</v>
      </c>
      <c r="H22" s="228">
        <v>19429.02</v>
      </c>
      <c r="I22" s="224"/>
      <c r="J22" s="225"/>
      <c r="K22" s="226"/>
      <c r="L22" s="227">
        <v>17</v>
      </c>
      <c r="M22" s="228">
        <v>19867.189999999999</v>
      </c>
      <c r="N22" s="214"/>
    </row>
    <row r="23" spans="1:14" ht="15.6" x14ac:dyDescent="0.3">
      <c r="A23" s="226"/>
      <c r="B23" s="227">
        <v>18</v>
      </c>
      <c r="C23" s="228">
        <v>18919.79</v>
      </c>
      <c r="D23" s="214"/>
      <c r="F23" s="211"/>
      <c r="G23" s="227">
        <v>18</v>
      </c>
      <c r="H23" s="228">
        <v>19554.21</v>
      </c>
      <c r="I23" s="224"/>
      <c r="J23" s="225"/>
      <c r="K23" s="226"/>
      <c r="L23" s="227">
        <v>18</v>
      </c>
      <c r="M23" s="228">
        <v>20004.900000000001</v>
      </c>
      <c r="N23" s="214"/>
    </row>
    <row r="24" spans="1:14" ht="15.6" x14ac:dyDescent="0.3">
      <c r="A24" s="226"/>
      <c r="B24" s="227">
        <v>19</v>
      </c>
      <c r="C24" s="228">
        <v>19047.740000000002</v>
      </c>
      <c r="D24" s="214"/>
      <c r="F24" s="211"/>
      <c r="G24" s="227">
        <v>19</v>
      </c>
      <c r="H24" s="228">
        <v>19679.400000000001</v>
      </c>
      <c r="I24" s="224"/>
      <c r="J24" s="225"/>
      <c r="K24" s="226"/>
      <c r="L24" s="227">
        <v>19</v>
      </c>
      <c r="M24" s="228">
        <v>20142.61</v>
      </c>
      <c r="N24" s="214"/>
    </row>
    <row r="25" spans="1:14" ht="15.6" x14ac:dyDescent="0.3">
      <c r="A25" s="226"/>
      <c r="B25" s="227">
        <v>20</v>
      </c>
      <c r="C25" s="228">
        <v>19175.689999999999</v>
      </c>
      <c r="D25" s="214"/>
      <c r="F25" s="211"/>
      <c r="G25" s="227">
        <v>20</v>
      </c>
      <c r="H25" s="228">
        <v>19804.59</v>
      </c>
      <c r="I25" s="224"/>
      <c r="J25" s="225"/>
      <c r="K25" s="226"/>
      <c r="L25" s="227">
        <v>20</v>
      </c>
      <c r="M25" s="228">
        <v>20280.32</v>
      </c>
      <c r="N25" s="214"/>
    </row>
    <row r="26" spans="1:14" ht="15.6" x14ac:dyDescent="0.3">
      <c r="A26" s="226"/>
      <c r="B26" s="227">
        <v>21</v>
      </c>
      <c r="C26" s="228">
        <v>19303.64</v>
      </c>
      <c r="D26" s="214"/>
      <c r="F26" s="211"/>
      <c r="G26" s="227">
        <v>21</v>
      </c>
      <c r="H26" s="228">
        <v>19929.78</v>
      </c>
      <c r="I26" s="224"/>
      <c r="J26" s="225"/>
      <c r="K26" s="226"/>
      <c r="L26" s="227">
        <v>21</v>
      </c>
      <c r="M26" s="228">
        <v>20543.21</v>
      </c>
      <c r="N26" s="214"/>
    </row>
    <row r="27" spans="1:14" ht="15.6" x14ac:dyDescent="0.3">
      <c r="A27" s="226"/>
      <c r="B27" s="227">
        <v>22</v>
      </c>
      <c r="C27" s="228">
        <v>19431.59</v>
      </c>
      <c r="D27" s="214"/>
      <c r="F27" s="211"/>
      <c r="G27" s="227">
        <v>22</v>
      </c>
      <c r="H27" s="228">
        <v>20054.97</v>
      </c>
      <c r="I27" s="224"/>
      <c r="J27" s="225"/>
      <c r="K27" s="226"/>
      <c r="L27" s="227">
        <v>22</v>
      </c>
      <c r="M27" s="228">
        <v>20806.099999999999</v>
      </c>
      <c r="N27" s="214"/>
    </row>
    <row r="28" spans="1:14" ht="15.6" x14ac:dyDescent="0.3">
      <c r="A28" s="226"/>
      <c r="B28" s="227">
        <v>23</v>
      </c>
      <c r="C28" s="228">
        <v>19559.54</v>
      </c>
      <c r="D28" s="214"/>
      <c r="F28" s="226"/>
      <c r="G28" s="227">
        <v>23</v>
      </c>
      <c r="H28" s="228">
        <v>20180.16</v>
      </c>
      <c r="I28" s="224"/>
      <c r="J28" s="225"/>
      <c r="K28" s="226"/>
      <c r="L28" s="227">
        <v>23</v>
      </c>
      <c r="M28" s="228">
        <v>21068.99</v>
      </c>
      <c r="N28" s="214"/>
    </row>
    <row r="29" spans="1:14" ht="15.6" x14ac:dyDescent="0.3">
      <c r="A29" s="226"/>
      <c r="B29" s="227">
        <v>24</v>
      </c>
      <c r="C29" s="228">
        <v>19687.490000000002</v>
      </c>
      <c r="D29" s="224"/>
      <c r="E29" s="225"/>
      <c r="F29" s="226"/>
      <c r="G29" s="227">
        <v>24</v>
      </c>
      <c r="H29" s="228">
        <v>20305.349999999999</v>
      </c>
      <c r="I29" s="224"/>
      <c r="J29" s="225"/>
      <c r="K29" s="226"/>
      <c r="L29" s="227">
        <v>24</v>
      </c>
      <c r="M29" s="228">
        <v>21319.37</v>
      </c>
      <c r="N29" s="214"/>
    </row>
    <row r="30" spans="1:14" ht="15.6" x14ac:dyDescent="0.3">
      <c r="A30" s="226"/>
      <c r="B30" s="229">
        <v>25</v>
      </c>
      <c r="C30" s="230">
        <v>19815.439999999999</v>
      </c>
      <c r="D30" s="224"/>
      <c r="E30" s="225"/>
      <c r="F30" s="226"/>
      <c r="G30" s="229">
        <v>25</v>
      </c>
      <c r="H30" s="230">
        <v>20430.54</v>
      </c>
      <c r="I30" s="224"/>
      <c r="J30" s="225"/>
      <c r="K30" s="226"/>
      <c r="L30" s="229">
        <v>25</v>
      </c>
      <c r="M30" s="230">
        <v>21569.75</v>
      </c>
      <c r="N30" s="214"/>
    </row>
    <row r="31" spans="1:14" ht="15" thickBot="1" x14ac:dyDescent="0.35">
      <c r="A31" s="232"/>
      <c r="B31" s="233"/>
      <c r="C31" s="233"/>
      <c r="D31" s="234"/>
      <c r="F31" s="232"/>
      <c r="G31" s="233"/>
      <c r="H31" s="233"/>
      <c r="I31" s="234"/>
      <c r="K31" s="232"/>
      <c r="L31" s="233"/>
      <c r="M31" s="233"/>
      <c r="N31" s="234"/>
    </row>
    <row r="33" spans="1:1" x14ac:dyDescent="0.3">
      <c r="A33" s="235" t="s">
        <v>187</v>
      </c>
    </row>
  </sheetData>
  <hyperlinks>
    <hyperlink ref="A33" r:id="rId1" xr:uid="{DCC25E7D-270E-472E-8025-9DEF2F2234E7}"/>
  </hyperlinks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55565-4236-404B-8768-206C6BFFFC60}">
  <dimension ref="A1:N32"/>
  <sheetViews>
    <sheetView workbookViewId="0">
      <selection activeCell="A32" sqref="A32"/>
    </sheetView>
  </sheetViews>
  <sheetFormatPr baseColWidth="10" defaultRowHeight="14.4" x14ac:dyDescent="0.3"/>
  <sheetData>
    <row r="1" spans="1:14" ht="22.8" x14ac:dyDescent="0.4">
      <c r="A1" s="207"/>
      <c r="B1" s="208"/>
      <c r="C1" s="208"/>
      <c r="D1" s="209"/>
      <c r="E1" s="210"/>
      <c r="F1" s="207"/>
      <c r="G1" s="208"/>
      <c r="H1" s="208"/>
      <c r="I1" s="209"/>
      <c r="J1" s="210"/>
      <c r="K1" s="207"/>
      <c r="L1" s="208"/>
      <c r="M1" s="208"/>
      <c r="N1" s="209"/>
    </row>
    <row r="2" spans="1:14" ht="22.8" x14ac:dyDescent="0.4">
      <c r="A2" s="211"/>
      <c r="B2" s="210" t="s">
        <v>182</v>
      </c>
      <c r="C2" s="210"/>
      <c r="D2" s="212"/>
      <c r="E2" s="210"/>
      <c r="F2" s="213"/>
      <c r="G2" s="210" t="s">
        <v>183</v>
      </c>
      <c r="H2" s="210"/>
      <c r="I2" s="212"/>
      <c r="J2" s="210"/>
      <c r="K2" s="213"/>
      <c r="L2" s="210" t="s">
        <v>184</v>
      </c>
      <c r="M2" s="210"/>
      <c r="N2" s="212"/>
    </row>
    <row r="3" spans="1:14" x14ac:dyDescent="0.3">
      <c r="A3" s="211"/>
      <c r="D3" s="214"/>
      <c r="F3" s="211"/>
      <c r="I3" s="214"/>
      <c r="K3" s="211"/>
      <c r="N3" s="214"/>
    </row>
    <row r="4" spans="1:14" ht="15" x14ac:dyDescent="0.3">
      <c r="A4" s="215"/>
      <c r="B4" s="216" t="s">
        <v>149</v>
      </c>
      <c r="C4" s="217" t="s">
        <v>185</v>
      </c>
      <c r="D4" s="218"/>
      <c r="E4" s="219"/>
      <c r="F4" s="220"/>
      <c r="G4" s="216" t="s">
        <v>149</v>
      </c>
      <c r="H4" s="217" t="s">
        <v>185</v>
      </c>
      <c r="I4" s="221"/>
      <c r="J4" s="219"/>
      <c r="K4" s="220"/>
      <c r="L4" s="216" t="s">
        <v>149</v>
      </c>
      <c r="M4" s="217" t="s">
        <v>185</v>
      </c>
      <c r="N4" s="221"/>
    </row>
    <row r="5" spans="1:14" ht="15.6" x14ac:dyDescent="0.3">
      <c r="A5" s="211"/>
      <c r="B5" s="222">
        <v>0</v>
      </c>
      <c r="C5" s="223">
        <v>15272.74</v>
      </c>
      <c r="D5" s="224"/>
      <c r="E5" s="225"/>
      <c r="F5" s="226"/>
      <c r="G5" s="222">
        <v>0</v>
      </c>
      <c r="H5" s="223">
        <v>15823.55</v>
      </c>
      <c r="I5" s="214"/>
      <c r="J5" s="225"/>
      <c r="K5" s="226"/>
      <c r="L5" s="222">
        <v>0</v>
      </c>
      <c r="M5" s="223">
        <v>17350.82</v>
      </c>
      <c r="N5" s="214"/>
    </row>
    <row r="6" spans="1:14" ht="15.6" x14ac:dyDescent="0.3">
      <c r="A6" s="211"/>
      <c r="B6" s="227">
        <v>1</v>
      </c>
      <c r="C6" s="228">
        <v>15523.12</v>
      </c>
      <c r="D6" s="224"/>
      <c r="E6" s="225"/>
      <c r="F6" s="226"/>
      <c r="G6" s="227">
        <v>1</v>
      </c>
      <c r="H6" s="228">
        <v>16098.97</v>
      </c>
      <c r="I6" s="214"/>
      <c r="J6" s="225"/>
      <c r="K6" s="226"/>
      <c r="L6" s="227">
        <v>1</v>
      </c>
      <c r="M6" s="228">
        <v>17926.68</v>
      </c>
      <c r="N6" s="214"/>
    </row>
    <row r="7" spans="1:14" ht="15.6" x14ac:dyDescent="0.3">
      <c r="A7" s="211"/>
      <c r="B7" s="227">
        <v>2</v>
      </c>
      <c r="C7" s="228">
        <v>15773.5</v>
      </c>
      <c r="D7" s="224"/>
      <c r="E7" s="225"/>
      <c r="F7" s="226"/>
      <c r="G7" s="227">
        <v>2</v>
      </c>
      <c r="H7" s="228">
        <v>16374.39</v>
      </c>
      <c r="I7" s="214"/>
      <c r="J7" s="225"/>
      <c r="K7" s="226"/>
      <c r="L7" s="227">
        <v>2</v>
      </c>
      <c r="M7" s="228">
        <v>28252.17</v>
      </c>
      <c r="N7" s="214"/>
    </row>
    <row r="8" spans="1:14" ht="15.6" x14ac:dyDescent="0.3">
      <c r="A8" s="211"/>
      <c r="B8" s="227">
        <v>3</v>
      </c>
      <c r="C8" s="228">
        <v>16023.88</v>
      </c>
      <c r="D8" s="224"/>
      <c r="E8" s="225"/>
      <c r="F8" s="226"/>
      <c r="G8" s="227">
        <v>3</v>
      </c>
      <c r="H8" s="228">
        <v>16649.810000000001</v>
      </c>
      <c r="I8" s="214"/>
      <c r="J8" s="225"/>
      <c r="K8" s="226"/>
      <c r="L8" s="227">
        <v>3</v>
      </c>
      <c r="M8" s="228">
        <v>18577.66</v>
      </c>
      <c r="N8" s="214"/>
    </row>
    <row r="9" spans="1:14" ht="15.6" x14ac:dyDescent="0.3">
      <c r="A9" s="211"/>
      <c r="B9" s="227">
        <v>4</v>
      </c>
      <c r="C9" s="228">
        <v>16274.26</v>
      </c>
      <c r="D9" s="224"/>
      <c r="E9" s="225"/>
      <c r="F9" s="226"/>
      <c r="G9" s="227">
        <v>4</v>
      </c>
      <c r="H9" s="228">
        <v>16925.23</v>
      </c>
      <c r="I9" s="214"/>
      <c r="J9" s="225"/>
      <c r="K9" s="226"/>
      <c r="L9" s="227">
        <v>4</v>
      </c>
      <c r="M9" s="228">
        <v>18903.150000000001</v>
      </c>
      <c r="N9" s="214"/>
    </row>
    <row r="10" spans="1:14" ht="15.6" x14ac:dyDescent="0.3">
      <c r="A10" s="211"/>
      <c r="B10" s="227">
        <v>5</v>
      </c>
      <c r="C10" s="228">
        <v>16524.64</v>
      </c>
      <c r="D10" s="224"/>
      <c r="E10" s="225"/>
      <c r="F10" s="226"/>
      <c r="G10" s="227">
        <v>5</v>
      </c>
      <c r="H10" s="228">
        <v>17200.650000000001</v>
      </c>
      <c r="I10" s="214"/>
      <c r="J10" s="225"/>
      <c r="K10" s="226"/>
      <c r="L10" s="227">
        <v>5</v>
      </c>
      <c r="M10" s="228">
        <v>19228.64</v>
      </c>
      <c r="N10" s="214"/>
    </row>
    <row r="11" spans="1:14" ht="15.6" x14ac:dyDescent="0.3">
      <c r="A11" s="211"/>
      <c r="B11" s="227">
        <v>6</v>
      </c>
      <c r="C11" s="228">
        <v>16775.02</v>
      </c>
      <c r="D11" s="224"/>
      <c r="E11" s="225"/>
      <c r="F11" s="226"/>
      <c r="G11" s="227">
        <v>6</v>
      </c>
      <c r="H11" s="228">
        <v>17476.07</v>
      </c>
      <c r="I11" s="214"/>
      <c r="J11" s="225"/>
      <c r="K11" s="226"/>
      <c r="L11" s="227">
        <v>6</v>
      </c>
      <c r="M11" s="228">
        <v>19554.13</v>
      </c>
      <c r="N11" s="214"/>
    </row>
    <row r="12" spans="1:14" ht="15.6" x14ac:dyDescent="0.3">
      <c r="A12" s="211"/>
      <c r="B12" s="227">
        <v>7</v>
      </c>
      <c r="C12" s="228">
        <v>17025.400000000001</v>
      </c>
      <c r="D12" s="224"/>
      <c r="E12" s="225"/>
      <c r="F12" s="226"/>
      <c r="G12" s="227">
        <v>7</v>
      </c>
      <c r="H12" s="228">
        <v>17751.490000000002</v>
      </c>
      <c r="I12" s="214"/>
      <c r="J12" s="225"/>
      <c r="K12" s="226"/>
      <c r="L12" s="227">
        <v>7</v>
      </c>
      <c r="M12" s="228">
        <v>19879.62</v>
      </c>
      <c r="N12" s="214"/>
    </row>
    <row r="13" spans="1:14" ht="15.6" x14ac:dyDescent="0.3">
      <c r="A13" s="211"/>
      <c r="B13" s="227">
        <v>8</v>
      </c>
      <c r="C13" s="228">
        <v>17275.78</v>
      </c>
      <c r="D13" s="224"/>
      <c r="E13" s="225"/>
      <c r="F13" s="226"/>
      <c r="G13" s="227">
        <v>8</v>
      </c>
      <c r="H13" s="228">
        <v>18026.91</v>
      </c>
      <c r="I13" s="214"/>
      <c r="J13" s="225"/>
      <c r="K13" s="226"/>
      <c r="L13" s="227">
        <v>8</v>
      </c>
      <c r="M13" s="228">
        <v>20205.11</v>
      </c>
      <c r="N13" s="214"/>
    </row>
    <row r="14" spans="1:14" ht="15.6" x14ac:dyDescent="0.3">
      <c r="A14" s="211"/>
      <c r="B14" s="227">
        <v>9</v>
      </c>
      <c r="C14" s="228">
        <v>17526.16</v>
      </c>
      <c r="D14" s="224"/>
      <c r="E14" s="225"/>
      <c r="F14" s="226"/>
      <c r="G14" s="227">
        <v>9</v>
      </c>
      <c r="H14" s="228">
        <v>18302.330000000002</v>
      </c>
      <c r="I14" s="214"/>
      <c r="J14" s="225"/>
      <c r="K14" s="226"/>
      <c r="L14" s="227">
        <v>9</v>
      </c>
      <c r="M14" s="228">
        <v>20530.599999999999</v>
      </c>
      <c r="N14" s="214"/>
    </row>
    <row r="15" spans="1:14" ht="15.6" x14ac:dyDescent="0.3">
      <c r="A15" s="211"/>
      <c r="B15" s="227">
        <v>10</v>
      </c>
      <c r="C15" s="228">
        <v>17939.28</v>
      </c>
      <c r="D15" s="224"/>
      <c r="E15" s="225"/>
      <c r="F15" s="226"/>
      <c r="G15" s="227">
        <v>10</v>
      </c>
      <c r="H15" s="228">
        <v>18502.63</v>
      </c>
      <c r="I15" s="214"/>
      <c r="J15" s="225"/>
      <c r="K15" s="226"/>
      <c r="L15" s="227">
        <v>10</v>
      </c>
      <c r="M15" s="228">
        <v>20856.09</v>
      </c>
      <c r="N15" s="214"/>
    </row>
    <row r="16" spans="1:14" ht="15.6" x14ac:dyDescent="0.3">
      <c r="A16" s="211"/>
      <c r="B16" s="227">
        <v>11</v>
      </c>
      <c r="C16" s="228">
        <v>18352.400000000001</v>
      </c>
      <c r="D16" s="224"/>
      <c r="E16" s="225"/>
      <c r="F16" s="226"/>
      <c r="G16" s="227">
        <v>11</v>
      </c>
      <c r="H16" s="228">
        <v>18702.93</v>
      </c>
      <c r="I16" s="214"/>
      <c r="J16" s="225"/>
      <c r="K16" s="226"/>
      <c r="L16" s="227">
        <v>11</v>
      </c>
      <c r="M16" s="228">
        <v>21181.58</v>
      </c>
      <c r="N16" s="214"/>
    </row>
    <row r="17" spans="1:14" ht="15.6" x14ac:dyDescent="0.3">
      <c r="A17" s="211"/>
      <c r="B17" s="227">
        <v>12</v>
      </c>
      <c r="C17" s="228">
        <v>18765.52</v>
      </c>
      <c r="D17" s="224"/>
      <c r="E17" s="225"/>
      <c r="F17" s="226"/>
      <c r="G17" s="227">
        <v>12</v>
      </c>
      <c r="H17" s="228">
        <v>19454.060000000001</v>
      </c>
      <c r="I17" s="214"/>
      <c r="J17" s="225"/>
      <c r="K17" s="226"/>
      <c r="L17" s="227">
        <v>12</v>
      </c>
      <c r="M17" s="228">
        <v>21507.07</v>
      </c>
      <c r="N17" s="214"/>
    </row>
    <row r="18" spans="1:14" ht="15.6" x14ac:dyDescent="0.3">
      <c r="A18" s="211"/>
      <c r="B18" s="227">
        <v>13</v>
      </c>
      <c r="C18" s="228">
        <v>19178.64</v>
      </c>
      <c r="D18" s="224"/>
      <c r="E18" s="225"/>
      <c r="F18" s="226"/>
      <c r="G18" s="227">
        <v>13</v>
      </c>
      <c r="H18" s="228">
        <v>19591.77</v>
      </c>
      <c r="I18" s="214"/>
      <c r="J18" s="225"/>
      <c r="K18" s="226"/>
      <c r="L18" s="227">
        <v>13</v>
      </c>
      <c r="M18" s="228">
        <v>21694.86</v>
      </c>
      <c r="N18" s="214"/>
    </row>
    <row r="19" spans="1:14" ht="15.6" x14ac:dyDescent="0.3">
      <c r="A19" s="211"/>
      <c r="B19" s="227">
        <v>14</v>
      </c>
      <c r="C19" s="228">
        <v>19303.830000000002</v>
      </c>
      <c r="D19" s="224"/>
      <c r="E19" s="225"/>
      <c r="F19" s="226"/>
      <c r="G19" s="227">
        <v>14</v>
      </c>
      <c r="H19" s="228">
        <v>19729.48</v>
      </c>
      <c r="I19" s="214"/>
      <c r="J19" s="225"/>
      <c r="K19" s="226"/>
      <c r="L19" s="227">
        <v>14</v>
      </c>
      <c r="M19" s="228">
        <v>21882.65</v>
      </c>
      <c r="N19" s="214"/>
    </row>
    <row r="20" spans="1:14" ht="15.6" x14ac:dyDescent="0.3">
      <c r="A20" s="211"/>
      <c r="B20" s="227">
        <v>15</v>
      </c>
      <c r="C20" s="228">
        <v>19429.02</v>
      </c>
      <c r="D20" s="224"/>
      <c r="E20" s="225"/>
      <c r="F20" s="226"/>
      <c r="G20" s="227">
        <v>15</v>
      </c>
      <c r="H20" s="228">
        <v>19867.189999999999</v>
      </c>
      <c r="I20" s="214"/>
      <c r="J20" s="225"/>
      <c r="K20" s="226"/>
      <c r="L20" s="227">
        <v>15</v>
      </c>
      <c r="M20" s="228">
        <v>22070.44</v>
      </c>
      <c r="N20" s="214"/>
    </row>
    <row r="21" spans="1:14" ht="15.6" x14ac:dyDescent="0.3">
      <c r="A21" s="211"/>
      <c r="B21" s="227">
        <v>16</v>
      </c>
      <c r="C21" s="228">
        <v>19554.21</v>
      </c>
      <c r="D21" s="224"/>
      <c r="E21" s="225"/>
      <c r="F21" s="226"/>
      <c r="G21" s="227">
        <v>16</v>
      </c>
      <c r="H21" s="228">
        <v>20004.900000000001</v>
      </c>
      <c r="I21" s="214"/>
      <c r="J21" s="225"/>
      <c r="K21" s="226"/>
      <c r="L21" s="227">
        <v>16</v>
      </c>
      <c r="M21" s="228">
        <v>22258.23</v>
      </c>
      <c r="N21" s="214"/>
    </row>
    <row r="22" spans="1:14" ht="15.6" x14ac:dyDescent="0.3">
      <c r="A22" s="211"/>
      <c r="B22" s="227">
        <v>17</v>
      </c>
      <c r="C22" s="228">
        <v>19679.400000000001</v>
      </c>
      <c r="D22" s="224"/>
      <c r="E22" s="225"/>
      <c r="F22" s="226"/>
      <c r="G22" s="227">
        <v>17</v>
      </c>
      <c r="H22" s="228">
        <v>20142.61</v>
      </c>
      <c r="I22" s="214"/>
      <c r="J22" s="225"/>
      <c r="K22" s="226"/>
      <c r="L22" s="227">
        <v>17</v>
      </c>
      <c r="M22" s="228">
        <v>22446.02</v>
      </c>
      <c r="N22" s="214"/>
    </row>
    <row r="23" spans="1:14" ht="15.6" x14ac:dyDescent="0.3">
      <c r="A23" s="211"/>
      <c r="B23" s="227">
        <v>18</v>
      </c>
      <c r="C23" s="228">
        <v>19804.59</v>
      </c>
      <c r="D23" s="224"/>
      <c r="E23" s="225"/>
      <c r="F23" s="226"/>
      <c r="G23" s="227">
        <v>18</v>
      </c>
      <c r="H23" s="228">
        <v>20280.32</v>
      </c>
      <c r="I23" s="214"/>
      <c r="J23" s="225"/>
      <c r="K23" s="226"/>
      <c r="L23" s="227">
        <v>18</v>
      </c>
      <c r="M23" s="228">
        <v>22633.81</v>
      </c>
      <c r="N23" s="214"/>
    </row>
    <row r="24" spans="1:14" ht="15.6" x14ac:dyDescent="0.3">
      <c r="A24" s="211"/>
      <c r="B24" s="227">
        <v>19</v>
      </c>
      <c r="C24" s="228">
        <v>19929.78</v>
      </c>
      <c r="D24" s="224"/>
      <c r="E24" s="225"/>
      <c r="F24" s="226"/>
      <c r="G24" s="227">
        <v>19</v>
      </c>
      <c r="H24" s="228">
        <v>20418.03</v>
      </c>
      <c r="I24" s="214"/>
      <c r="J24" s="225"/>
      <c r="K24" s="226"/>
      <c r="L24" s="227">
        <v>19</v>
      </c>
      <c r="M24" s="228">
        <v>22821.599999999999</v>
      </c>
      <c r="N24" s="214"/>
    </row>
    <row r="25" spans="1:14" ht="15.6" x14ac:dyDescent="0.3">
      <c r="A25" s="211"/>
      <c r="B25" s="227">
        <v>20</v>
      </c>
      <c r="C25" s="228">
        <v>20054.97</v>
      </c>
      <c r="D25" s="224"/>
      <c r="E25" s="225"/>
      <c r="F25" s="226"/>
      <c r="G25" s="227">
        <v>20</v>
      </c>
      <c r="H25" s="228">
        <v>20555.740000000002</v>
      </c>
      <c r="I25" s="214"/>
      <c r="J25" s="225"/>
      <c r="K25" s="226"/>
      <c r="L25" s="227">
        <v>20</v>
      </c>
      <c r="M25" s="228">
        <v>23009.39</v>
      </c>
      <c r="N25" s="214"/>
    </row>
    <row r="26" spans="1:14" ht="15.6" x14ac:dyDescent="0.3">
      <c r="A26" s="211"/>
      <c r="B26" s="227">
        <v>21</v>
      </c>
      <c r="C26" s="228">
        <v>20180.16</v>
      </c>
      <c r="D26" s="224"/>
      <c r="E26" s="225"/>
      <c r="F26" s="226"/>
      <c r="G26" s="227">
        <v>21</v>
      </c>
      <c r="H26" s="228">
        <v>20818.63</v>
      </c>
      <c r="I26" s="214"/>
      <c r="J26" s="225"/>
      <c r="K26" s="226"/>
      <c r="L26" s="227">
        <v>21</v>
      </c>
      <c r="M26" s="228">
        <v>23144.6</v>
      </c>
      <c r="N26" s="214"/>
    </row>
    <row r="27" spans="1:14" ht="15.6" x14ac:dyDescent="0.3">
      <c r="A27" s="211"/>
      <c r="B27" s="227">
        <v>22</v>
      </c>
      <c r="C27" s="228">
        <v>20305.349999999999</v>
      </c>
      <c r="D27" s="224"/>
      <c r="E27" s="225"/>
      <c r="F27" s="226"/>
      <c r="G27" s="227">
        <v>22</v>
      </c>
      <c r="H27" s="228">
        <v>21081.52</v>
      </c>
      <c r="I27" s="214"/>
      <c r="J27" s="225"/>
      <c r="K27" s="226"/>
      <c r="L27" s="227">
        <v>22</v>
      </c>
      <c r="M27" s="228">
        <v>23279.81</v>
      </c>
      <c r="N27" s="214"/>
    </row>
    <row r="28" spans="1:14" ht="15.6" x14ac:dyDescent="0.3">
      <c r="A28" s="226"/>
      <c r="B28" s="227">
        <v>23</v>
      </c>
      <c r="C28" s="228">
        <v>20430.54</v>
      </c>
      <c r="D28" s="224"/>
      <c r="E28" s="225"/>
      <c r="F28" s="226"/>
      <c r="G28" s="227">
        <v>23</v>
      </c>
      <c r="H28" s="228">
        <v>21344.41</v>
      </c>
      <c r="I28" s="214"/>
      <c r="J28" s="225"/>
      <c r="K28" s="226"/>
      <c r="L28" s="227">
        <v>23</v>
      </c>
      <c r="M28" s="228">
        <v>23415.02</v>
      </c>
      <c r="N28" s="214"/>
    </row>
    <row r="29" spans="1:14" ht="15.6" x14ac:dyDescent="0.3">
      <c r="A29" s="226"/>
      <c r="B29" s="227">
        <v>24</v>
      </c>
      <c r="C29" s="228">
        <v>20555.73</v>
      </c>
      <c r="D29" s="224"/>
      <c r="E29" s="225"/>
      <c r="F29" s="226"/>
      <c r="G29" s="227">
        <v>24</v>
      </c>
      <c r="H29" s="228">
        <v>21594.79</v>
      </c>
      <c r="I29" s="214"/>
      <c r="J29" s="225"/>
      <c r="K29" s="226"/>
      <c r="L29" s="227">
        <v>24</v>
      </c>
      <c r="M29" s="228">
        <v>23550.23</v>
      </c>
      <c r="N29" s="214"/>
    </row>
    <row r="30" spans="1:14" ht="15.6" x14ac:dyDescent="0.3">
      <c r="A30" s="226"/>
      <c r="B30" s="229">
        <v>25</v>
      </c>
      <c r="C30" s="230">
        <v>20680.919999999998</v>
      </c>
      <c r="D30" s="224"/>
      <c r="E30" s="225"/>
      <c r="F30" s="226"/>
      <c r="G30" s="229">
        <v>25</v>
      </c>
      <c r="H30" s="230">
        <v>21845.17</v>
      </c>
      <c r="I30" s="214"/>
      <c r="J30" s="225"/>
      <c r="K30" s="226"/>
      <c r="L30" s="229">
        <v>25</v>
      </c>
      <c r="M30" s="230">
        <v>23685.439999999999</v>
      </c>
      <c r="N30" s="214"/>
    </row>
    <row r="32" spans="1:14" x14ac:dyDescent="0.3">
      <c r="A32" s="235" t="s">
        <v>187</v>
      </c>
    </row>
  </sheetData>
  <hyperlinks>
    <hyperlink ref="A32" r:id="rId1" xr:uid="{687DDB43-2497-46F3-9240-79C703FFB720}"/>
  </hyperlinks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38CE4-F19A-4C9E-9CCD-7D85CB034A2B}">
  <dimension ref="B2:M49"/>
  <sheetViews>
    <sheetView topLeftCell="A19" zoomScale="90" zoomScaleNormal="90" workbookViewId="0">
      <selection activeCell="M43" sqref="M43:M45"/>
    </sheetView>
  </sheetViews>
  <sheetFormatPr baseColWidth="10" defaultRowHeight="14.4" x14ac:dyDescent="0.3"/>
  <cols>
    <col min="2" max="2" width="3.21875" bestFit="1" customWidth="1"/>
    <col min="3" max="3" width="10.109375" customWidth="1"/>
    <col min="8" max="8" width="3.21875" bestFit="1" customWidth="1"/>
    <col min="9" max="9" width="10.109375" customWidth="1"/>
  </cols>
  <sheetData>
    <row r="2" spans="2:13" x14ac:dyDescent="0.3">
      <c r="C2" s="59" t="s">
        <v>43</v>
      </c>
      <c r="I2" s="59" t="s">
        <v>43</v>
      </c>
    </row>
    <row r="5" spans="2:13" x14ac:dyDescent="0.3">
      <c r="C5" s="58" t="s">
        <v>226</v>
      </c>
      <c r="I5" s="58" t="s">
        <v>42</v>
      </c>
    </row>
    <row r="6" spans="2:13" x14ac:dyDescent="0.3">
      <c r="B6" t="s">
        <v>11</v>
      </c>
      <c r="C6" s="49" t="s">
        <v>145</v>
      </c>
      <c r="H6" t="s">
        <v>11</v>
      </c>
      <c r="I6" s="49" t="s">
        <v>145</v>
      </c>
    </row>
    <row r="7" spans="2:13" x14ac:dyDescent="0.3">
      <c r="C7" s="101"/>
      <c r="I7" s="101"/>
    </row>
    <row r="8" spans="2:13" x14ac:dyDescent="0.3">
      <c r="C8" s="101"/>
      <c r="I8" s="101"/>
    </row>
    <row r="9" spans="2:13" x14ac:dyDescent="0.3">
      <c r="C9" s="45"/>
      <c r="I9" s="45"/>
    </row>
    <row r="10" spans="2:13" x14ac:dyDescent="0.3">
      <c r="C10" s="46"/>
      <c r="I10" s="46"/>
    </row>
    <row r="11" spans="2:13" x14ac:dyDescent="0.3">
      <c r="C11" s="46"/>
      <c r="I11" s="46"/>
    </row>
    <row r="12" spans="2:13" x14ac:dyDescent="0.3">
      <c r="C12" s="48">
        <v>6372</v>
      </c>
      <c r="I12" s="48">
        <v>6372</v>
      </c>
    </row>
    <row r="13" spans="2:13" x14ac:dyDescent="0.3">
      <c r="C13" s="48">
        <v>11</v>
      </c>
      <c r="I13" s="48">
        <v>11</v>
      </c>
    </row>
    <row r="14" spans="2:13" x14ac:dyDescent="0.3">
      <c r="B14" s="47" t="s">
        <v>227</v>
      </c>
      <c r="C14" s="80">
        <v>3548.38</v>
      </c>
      <c r="D14">
        <v>1</v>
      </c>
      <c r="H14" s="47">
        <v>0</v>
      </c>
      <c r="I14" s="80">
        <v>3479.68</v>
      </c>
      <c r="J14">
        <v>1</v>
      </c>
      <c r="M14" s="254">
        <f>C14/I14-1</f>
        <v>1.9743194776531192E-2</v>
      </c>
    </row>
    <row r="15" spans="2:13" x14ac:dyDescent="0.3">
      <c r="B15" s="47" t="s">
        <v>228</v>
      </c>
      <c r="C15" s="80">
        <v>1056.6300000000001</v>
      </c>
      <c r="D15">
        <v>2</v>
      </c>
      <c r="H15" s="47">
        <v>1</v>
      </c>
      <c r="I15" s="80">
        <v>1036.8699999999999</v>
      </c>
      <c r="J15">
        <v>2</v>
      </c>
      <c r="M15" s="254">
        <f t="shared" ref="M15:M49" si="0">C15/I15-1</f>
        <v>1.9057355309730406E-2</v>
      </c>
    </row>
    <row r="16" spans="2:13" x14ac:dyDescent="0.3">
      <c r="B16" s="47" t="s">
        <v>229</v>
      </c>
      <c r="C16" s="80">
        <v>1655.61</v>
      </c>
      <c r="D16">
        <v>3</v>
      </c>
      <c r="H16" s="47">
        <v>2</v>
      </c>
      <c r="I16" s="80">
        <v>1624.42</v>
      </c>
      <c r="J16">
        <v>3</v>
      </c>
      <c r="M16" s="254">
        <f t="shared" si="0"/>
        <v>1.9200699326528792E-2</v>
      </c>
    </row>
    <row r="17" spans="2:13" x14ac:dyDescent="0.3">
      <c r="B17" s="47" t="s">
        <v>230</v>
      </c>
      <c r="C17" s="80">
        <v>2193.2800000000002</v>
      </c>
      <c r="D17">
        <v>4</v>
      </c>
      <c r="H17" s="47">
        <v>3</v>
      </c>
      <c r="I17" s="80">
        <v>2151.62</v>
      </c>
      <c r="J17">
        <v>4</v>
      </c>
      <c r="M17" s="254">
        <f t="shared" si="0"/>
        <v>1.9362155027374817E-2</v>
      </c>
    </row>
    <row r="18" spans="2:13" x14ac:dyDescent="0.3">
      <c r="B18" s="47" t="s">
        <v>231</v>
      </c>
      <c r="C18" s="80">
        <v>2672.1278729660808</v>
      </c>
      <c r="D18">
        <v>5</v>
      </c>
      <c r="H18" s="47">
        <v>4</v>
      </c>
      <c r="I18" s="80">
        <v>2621.06</v>
      </c>
      <c r="J18">
        <v>5</v>
      </c>
      <c r="M18" s="254">
        <f t="shared" si="0"/>
        <v>1.9483671860270668E-2</v>
      </c>
    </row>
    <row r="19" spans="2:13" x14ac:dyDescent="0.3">
      <c r="B19" s="47" t="s">
        <v>232</v>
      </c>
      <c r="C19" s="80">
        <v>3340.9666202705343</v>
      </c>
      <c r="D19">
        <v>6</v>
      </c>
      <c r="H19" s="47">
        <v>5</v>
      </c>
      <c r="I19" s="80">
        <v>3276.53</v>
      </c>
      <c r="J19">
        <v>6</v>
      </c>
      <c r="M19" s="254">
        <f t="shared" si="0"/>
        <v>1.9666116370225195E-2</v>
      </c>
    </row>
    <row r="20" spans="2:13" x14ac:dyDescent="0.3">
      <c r="B20" s="47" t="s">
        <v>233</v>
      </c>
      <c r="C20" s="80">
        <v>4149.1753675749842</v>
      </c>
      <c r="D20">
        <v>7</v>
      </c>
      <c r="H20" s="47">
        <v>6</v>
      </c>
      <c r="I20" s="80">
        <v>4069.02</v>
      </c>
      <c r="J20">
        <v>7</v>
      </c>
      <c r="M20" s="254">
        <f t="shared" si="0"/>
        <v>1.9698936740292217E-2</v>
      </c>
    </row>
    <row r="21" spans="2:13" x14ac:dyDescent="0.3">
      <c r="B21" s="47" t="s">
        <v>234</v>
      </c>
      <c r="C21" s="80">
        <v>4688.6341148794363</v>
      </c>
      <c r="D21">
        <v>8</v>
      </c>
      <c r="H21" s="47">
        <v>7</v>
      </c>
      <c r="I21" s="80">
        <v>4598.0200000000004</v>
      </c>
      <c r="J21">
        <v>8</v>
      </c>
      <c r="M21" s="254">
        <f t="shared" si="0"/>
        <v>1.9707203291728925E-2</v>
      </c>
    </row>
    <row r="22" spans="2:13" x14ac:dyDescent="0.3">
      <c r="B22" s="47" t="s">
        <v>235</v>
      </c>
      <c r="C22" s="80">
        <v>4953.6128621838898</v>
      </c>
      <c r="D22">
        <v>9</v>
      </c>
      <c r="H22" s="47">
        <v>8</v>
      </c>
      <c r="I22" s="80">
        <v>4857.7299999999996</v>
      </c>
      <c r="J22">
        <v>9</v>
      </c>
      <c r="M22" s="254">
        <f t="shared" si="0"/>
        <v>1.9738203272699373E-2</v>
      </c>
    </row>
    <row r="23" spans="2:13" x14ac:dyDescent="0.3">
      <c r="B23" s="47" t="s">
        <v>236</v>
      </c>
      <c r="C23" s="80">
        <v>5170.9816094883345</v>
      </c>
      <c r="D23">
        <v>10</v>
      </c>
      <c r="H23" s="47">
        <v>9</v>
      </c>
      <c r="I23" s="80">
        <v>5070.84</v>
      </c>
      <c r="J23">
        <v>10</v>
      </c>
      <c r="M23" s="254">
        <f t="shared" si="0"/>
        <v>1.974852479832423E-2</v>
      </c>
    </row>
    <row r="24" spans="2:13" x14ac:dyDescent="0.3">
      <c r="B24" s="47" t="s">
        <v>237</v>
      </c>
      <c r="C24" s="80">
        <v>3948.2063967849422</v>
      </c>
      <c r="D24">
        <v>11</v>
      </c>
      <c r="H24" s="47">
        <v>10</v>
      </c>
      <c r="I24" s="80">
        <v>3872.05</v>
      </c>
      <c r="J24">
        <v>11</v>
      </c>
      <c r="M24" s="254">
        <f t="shared" si="0"/>
        <v>1.9668236924869742E-2</v>
      </c>
    </row>
    <row r="25" spans="2:13" x14ac:dyDescent="0.3">
      <c r="B25" s="47" t="s">
        <v>238</v>
      </c>
      <c r="C25" s="80">
        <v>3983.2776690844971</v>
      </c>
      <c r="D25">
        <v>12</v>
      </c>
      <c r="H25" s="47">
        <v>11</v>
      </c>
      <c r="I25" s="80">
        <v>3906.3</v>
      </c>
      <c r="J25">
        <v>12</v>
      </c>
      <c r="M25" s="254">
        <f t="shared" si="0"/>
        <v>1.9706031048433825E-2</v>
      </c>
    </row>
    <row r="26" spans="2:13" x14ac:dyDescent="0.3">
      <c r="B26" s="47" t="s">
        <v>239</v>
      </c>
      <c r="C26" s="80">
        <v>3978.0889413840441</v>
      </c>
      <c r="D26">
        <v>13</v>
      </c>
      <c r="H26" s="47">
        <v>12</v>
      </c>
      <c r="I26" s="80">
        <v>3901.52</v>
      </c>
      <c r="J26">
        <v>13</v>
      </c>
      <c r="M26" s="254">
        <f t="shared" si="0"/>
        <v>1.9625413014426218E-2</v>
      </c>
    </row>
    <row r="27" spans="2:13" x14ac:dyDescent="0.3">
      <c r="B27" s="47" t="s">
        <v>240</v>
      </c>
      <c r="C27" s="80">
        <v>3935.2602136835981</v>
      </c>
      <c r="D27">
        <v>14</v>
      </c>
      <c r="H27" s="47">
        <v>13</v>
      </c>
      <c r="I27" s="80">
        <v>3859.5</v>
      </c>
      <c r="J27">
        <v>14</v>
      </c>
      <c r="M27" s="254">
        <f t="shared" si="0"/>
        <v>1.9629541050290911E-2</v>
      </c>
    </row>
    <row r="28" spans="2:13" x14ac:dyDescent="0.3">
      <c r="B28" s="47" t="s">
        <v>241</v>
      </c>
      <c r="C28" s="80">
        <v>3856.0867104489312</v>
      </c>
      <c r="D28">
        <v>15</v>
      </c>
      <c r="H28" s="47">
        <v>14</v>
      </c>
      <c r="I28" s="80">
        <v>3781.62</v>
      </c>
      <c r="J28">
        <v>15</v>
      </c>
      <c r="M28" s="254">
        <f t="shared" si="0"/>
        <v>1.9691748628611894E-2</v>
      </c>
    </row>
    <row r="29" spans="2:13" x14ac:dyDescent="0.3">
      <c r="B29" s="47" t="s">
        <v>242</v>
      </c>
      <c r="C29" s="80">
        <v>3743.987982748476</v>
      </c>
      <c r="D29">
        <v>16</v>
      </c>
      <c r="H29" s="47">
        <v>15</v>
      </c>
      <c r="I29" s="80">
        <v>3671.68</v>
      </c>
      <c r="J29">
        <v>16</v>
      </c>
      <c r="M29" s="254">
        <f t="shared" si="0"/>
        <v>1.9693432638050234E-2</v>
      </c>
    </row>
    <row r="30" spans="2:13" x14ac:dyDescent="0.3">
      <c r="B30" s="47" t="s">
        <v>243</v>
      </c>
      <c r="C30" s="80">
        <v>3518.5392550480346</v>
      </c>
      <c r="D30">
        <v>17</v>
      </c>
      <c r="H30" s="47">
        <v>16</v>
      </c>
      <c r="I30" s="80">
        <v>3451</v>
      </c>
      <c r="J30">
        <v>17</v>
      </c>
      <c r="M30" s="254">
        <f t="shared" si="0"/>
        <v>1.9570922934811552E-2</v>
      </c>
    </row>
    <row r="31" spans="2:13" x14ac:dyDescent="0.3">
      <c r="B31" s="47" t="s">
        <v>244</v>
      </c>
      <c r="C31" s="80">
        <v>3703.6957518133677</v>
      </c>
      <c r="D31">
        <v>18</v>
      </c>
      <c r="H31" s="47">
        <v>17</v>
      </c>
      <c r="I31" s="80">
        <v>3632.45</v>
      </c>
      <c r="J31">
        <v>18</v>
      </c>
      <c r="M31" s="254">
        <f t="shared" si="0"/>
        <v>1.9613690983597332E-2</v>
      </c>
    </row>
    <row r="32" spans="2:13" x14ac:dyDescent="0.3">
      <c r="B32" s="47" t="s">
        <v>245</v>
      </c>
      <c r="C32" s="80">
        <v>3909.9970241129126</v>
      </c>
      <c r="D32">
        <v>19</v>
      </c>
      <c r="H32" s="47">
        <v>18</v>
      </c>
      <c r="I32" s="80">
        <v>3834.6</v>
      </c>
      <c r="J32">
        <v>19</v>
      </c>
      <c r="M32" s="254">
        <f t="shared" si="0"/>
        <v>1.9662291793906217E-2</v>
      </c>
    </row>
    <row r="33" spans="2:13" x14ac:dyDescent="0.3">
      <c r="B33" s="47" t="s">
        <v>246</v>
      </c>
      <c r="C33" s="80">
        <v>3616.4082964124673</v>
      </c>
      <c r="D33">
        <v>20</v>
      </c>
      <c r="H33" s="47">
        <v>19</v>
      </c>
      <c r="I33" s="80">
        <v>3546.8</v>
      </c>
      <c r="J33">
        <v>20</v>
      </c>
      <c r="M33" s="254">
        <f t="shared" si="0"/>
        <v>1.9625661557592045E-2</v>
      </c>
    </row>
    <row r="34" spans="2:13" x14ac:dyDescent="0.3">
      <c r="B34" s="47" t="s">
        <v>247</v>
      </c>
      <c r="C34" s="80">
        <v>3302.5595687120199</v>
      </c>
      <c r="D34">
        <v>21</v>
      </c>
      <c r="H34" s="47">
        <v>20</v>
      </c>
      <c r="I34" s="80">
        <v>3239.29</v>
      </c>
      <c r="J34">
        <v>21</v>
      </c>
      <c r="M34" s="254">
        <f t="shared" si="0"/>
        <v>1.9531924808220191E-2</v>
      </c>
    </row>
    <row r="35" spans="2:13" x14ac:dyDescent="0.3">
      <c r="B35" s="47" t="s">
        <v>248</v>
      </c>
      <c r="C35" s="80">
        <v>2970.3160654773556</v>
      </c>
      <c r="D35">
        <v>22</v>
      </c>
      <c r="H35" s="47">
        <v>21</v>
      </c>
      <c r="I35" s="80">
        <v>2913.25</v>
      </c>
      <c r="J35">
        <v>22</v>
      </c>
      <c r="M35" s="254">
        <f t="shared" si="0"/>
        <v>1.9588454639099195E-2</v>
      </c>
    </row>
    <row r="36" spans="2:13" x14ac:dyDescent="0.3">
      <c r="B36" s="47" t="s">
        <v>249</v>
      </c>
      <c r="C36" s="80">
        <v>2621.1273377768994</v>
      </c>
      <c r="D36">
        <v>23</v>
      </c>
      <c r="H36" s="47">
        <v>22</v>
      </c>
      <c r="I36" s="80">
        <v>2571.0700000000002</v>
      </c>
      <c r="J36">
        <v>23</v>
      </c>
      <c r="M36" s="254">
        <f t="shared" si="0"/>
        <v>1.9469457376461552E-2</v>
      </c>
    </row>
    <row r="37" spans="2:13" x14ac:dyDescent="0.3">
      <c r="B37" s="47" t="s">
        <v>250</v>
      </c>
      <c r="C37" s="80">
        <v>2255.7286100764554</v>
      </c>
      <c r="D37">
        <v>24</v>
      </c>
      <c r="H37" s="47">
        <v>23</v>
      </c>
      <c r="I37" s="80">
        <v>2212.9699999999998</v>
      </c>
      <c r="J37">
        <v>24</v>
      </c>
      <c r="M37" s="254">
        <f t="shared" si="0"/>
        <v>1.9321820935871425E-2</v>
      </c>
    </row>
    <row r="38" spans="2:13" x14ac:dyDescent="0.3">
      <c r="B38" s="47" t="s">
        <v>251</v>
      </c>
      <c r="C38" s="80">
        <v>1864.7257184865737</v>
      </c>
      <c r="D38">
        <v>25</v>
      </c>
      <c r="H38" s="47">
        <v>24</v>
      </c>
      <c r="I38" s="80">
        <v>1829.57</v>
      </c>
      <c r="J38">
        <v>25</v>
      </c>
      <c r="M38" s="254">
        <f t="shared" si="0"/>
        <v>1.9215290197463819E-2</v>
      </c>
    </row>
    <row r="39" spans="2:13" x14ac:dyDescent="0.3">
      <c r="B39" s="47" t="s">
        <v>252</v>
      </c>
      <c r="C39" s="80">
        <v>1459.5332758282614</v>
      </c>
      <c r="D39">
        <v>26</v>
      </c>
      <c r="H39" s="47">
        <v>25</v>
      </c>
      <c r="I39" s="80">
        <v>1432.22</v>
      </c>
      <c r="J39">
        <v>26</v>
      </c>
      <c r="M39" s="254">
        <f t="shared" si="0"/>
        <v>1.907058680109297E-2</v>
      </c>
    </row>
    <row r="40" spans="2:13" x14ac:dyDescent="0.3">
      <c r="B40" s="47" t="s">
        <v>253</v>
      </c>
      <c r="C40" s="80">
        <v>1040.9208331699724</v>
      </c>
      <c r="D40">
        <v>27</v>
      </c>
      <c r="H40" s="47">
        <v>26</v>
      </c>
      <c r="I40" s="80">
        <v>1022.14</v>
      </c>
      <c r="J40">
        <v>27</v>
      </c>
      <c r="M40" s="254">
        <f t="shared" si="0"/>
        <v>1.8374032099294002E-2</v>
      </c>
    </row>
    <row r="41" spans="2:13" x14ac:dyDescent="0.3">
      <c r="B41" s="47" t="s">
        <v>254</v>
      </c>
      <c r="C41" s="80">
        <v>610.39839051166007</v>
      </c>
      <c r="D41">
        <v>28</v>
      </c>
      <c r="H41" s="47">
        <v>27</v>
      </c>
      <c r="I41" s="80">
        <v>599.9</v>
      </c>
      <c r="J41">
        <v>28</v>
      </c>
      <c r="M41" s="254">
        <f t="shared" si="0"/>
        <v>1.7500234225137579E-2</v>
      </c>
    </row>
    <row r="42" spans="2:13" x14ac:dyDescent="0.3">
      <c r="B42" s="47" t="s">
        <v>255</v>
      </c>
      <c r="C42" s="80">
        <v>168.21117231915392</v>
      </c>
      <c r="D42">
        <v>29</v>
      </c>
      <c r="H42" s="47">
        <v>28</v>
      </c>
      <c r="I42" s="80">
        <v>166.31</v>
      </c>
      <c r="J42">
        <v>29</v>
      </c>
      <c r="M42" s="254">
        <f t="shared" si="0"/>
        <v>1.1431497319186468E-2</v>
      </c>
    </row>
    <row r="43" spans="2:13" x14ac:dyDescent="0.3">
      <c r="B43" s="47" t="s">
        <v>256</v>
      </c>
      <c r="C43" s="80">
        <v>0</v>
      </c>
      <c r="D43">
        <v>30</v>
      </c>
      <c r="H43" s="47">
        <v>29</v>
      </c>
      <c r="I43" s="80">
        <v>0</v>
      </c>
      <c r="J43">
        <v>30</v>
      </c>
      <c r="M43" s="254"/>
    </row>
    <row r="44" spans="2:13" x14ac:dyDescent="0.3">
      <c r="B44" s="47" t="s">
        <v>257</v>
      </c>
      <c r="C44" s="80">
        <v>0</v>
      </c>
      <c r="D44">
        <v>31</v>
      </c>
      <c r="H44" s="47">
        <v>30</v>
      </c>
      <c r="I44" s="80">
        <v>0</v>
      </c>
      <c r="J44">
        <v>31</v>
      </c>
      <c r="M44" s="254"/>
    </row>
    <row r="45" spans="2:13" x14ac:dyDescent="0.3">
      <c r="B45" s="47" t="s">
        <v>258</v>
      </c>
      <c r="C45" s="80">
        <v>0</v>
      </c>
      <c r="D45">
        <v>32</v>
      </c>
      <c r="H45" s="47">
        <v>31</v>
      </c>
      <c r="I45" s="80">
        <v>0</v>
      </c>
      <c r="J45">
        <v>32</v>
      </c>
      <c r="M45" s="254"/>
    </row>
    <row r="46" spans="2:13" x14ac:dyDescent="0.3">
      <c r="B46" s="47" t="s">
        <v>259</v>
      </c>
      <c r="C46" s="80">
        <v>56.228729660847094</v>
      </c>
      <c r="D46">
        <v>33</v>
      </c>
      <c r="H46" s="47">
        <v>32</v>
      </c>
      <c r="I46" s="80">
        <v>56.36</v>
      </c>
      <c r="J46">
        <v>33</v>
      </c>
      <c r="M46" s="254">
        <f t="shared" si="0"/>
        <v>-2.3291401553034996E-3</v>
      </c>
    </row>
    <row r="47" spans="2:13" x14ac:dyDescent="0.3">
      <c r="B47" s="47" t="s">
        <v>260</v>
      </c>
      <c r="C47" s="80">
        <v>153.12872966085126</v>
      </c>
      <c r="D47">
        <v>34</v>
      </c>
      <c r="H47" s="47">
        <v>33</v>
      </c>
      <c r="I47" s="80">
        <v>151.57</v>
      </c>
      <c r="J47">
        <v>34</v>
      </c>
      <c r="M47" s="254">
        <f t="shared" si="0"/>
        <v>1.0283892992355215E-2</v>
      </c>
    </row>
    <row r="48" spans="2:13" x14ac:dyDescent="0.3">
      <c r="B48" s="47" t="s">
        <v>261</v>
      </c>
      <c r="C48" s="80">
        <v>243.42872966084818</v>
      </c>
      <c r="D48">
        <v>35</v>
      </c>
      <c r="H48" s="47">
        <v>34</v>
      </c>
      <c r="I48" s="80">
        <v>239.8</v>
      </c>
      <c r="J48">
        <v>35</v>
      </c>
      <c r="M48" s="254">
        <f t="shared" si="0"/>
        <v>1.5132317184521016E-2</v>
      </c>
    </row>
    <row r="49" spans="2:13" x14ac:dyDescent="0.3">
      <c r="B49" s="47" t="s">
        <v>262</v>
      </c>
      <c r="C49" s="80">
        <v>326.63872966085171</v>
      </c>
      <c r="D49">
        <v>36</v>
      </c>
      <c r="H49" s="47">
        <v>35</v>
      </c>
      <c r="I49" s="80">
        <v>321.45999999999998</v>
      </c>
      <c r="J49">
        <v>36</v>
      </c>
      <c r="M49" s="254">
        <f t="shared" si="0"/>
        <v>1.6110028186560488E-2</v>
      </c>
    </row>
  </sheetData>
  <phoneticPr fontId="1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14</vt:i4>
      </vt:variant>
    </vt:vector>
  </HeadingPairs>
  <TitlesOfParts>
    <vt:vector size="14" baseType="lpstr">
      <vt:lpstr>Cadre et hypothèses</vt:lpstr>
      <vt:lpstr>Ific-RGB-complément</vt:lpstr>
      <vt:lpstr>RGB1</vt:lpstr>
      <vt:lpstr>Ific</vt:lpstr>
      <vt:lpstr>Comparaison brut Ific RGB</vt:lpstr>
      <vt:lpstr>1994</vt:lpstr>
      <vt:lpstr>2004</vt:lpstr>
      <vt:lpstr>2013</vt:lpstr>
      <vt:lpstr>Complément Ific Aviq</vt:lpstr>
      <vt:lpstr>CSS</vt:lpstr>
      <vt:lpstr>Feuil1</vt:lpstr>
      <vt:lpstr>Feuil3</vt:lpstr>
      <vt:lpstr>Feuil2</vt:lpstr>
      <vt:lpstr>Feuil4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2024-03-07T09:54:47Z</dcterms:modified>
</cp:coreProperties>
</file>